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W:\ZKA\WLZ Zorginkoop\Data Analyse\Bertus\Meerzorg\2024\Landelijk sjabloon\"/>
    </mc:Choice>
  </mc:AlternateContent>
  <xr:revisionPtr revIDLastSave="0" documentId="8_{3439804B-87D7-43FD-96E5-5534088A641C}" xr6:coauthVersionLast="47" xr6:coauthVersionMax="47" xr10:uidLastSave="{00000000-0000-0000-0000-000000000000}"/>
  <workbookProtection workbookAlgorithmName="SHA-512" workbookHashValue="HVwOHYKmyygdDW5G9DWNMHme7yYMlz+ue3PlqfhoO1EYdYW7UsZcBm4I/1EPhhO6f2ft7z1sqJ+LXDSFyeCKnw==" workbookSaltValue="W9g/XZmQu9up0V12bBOxgg==" workbookSpinCount="100000" lockStructure="1"/>
  <bookViews>
    <workbookView xWindow="28680" yWindow="-120" windowWidth="29040" windowHeight="17640" tabRatio="868" xr2:uid="{F14517D7-3130-4146-B285-F4D725498DEC}"/>
  </bookViews>
  <sheets>
    <sheet name="Handleiding" sheetId="13" r:id="rId1"/>
    <sheet name="Voorblad" sheetId="4" r:id="rId2"/>
    <sheet name="Clientgegevens" sheetId="5" r:id="rId3"/>
    <sheet name="Aanvraag individueel" sheetId="10" r:id="rId4"/>
    <sheet name="Overzicht individueel " sheetId="1" r:id="rId5"/>
    <sheet name="Aanvraag-overzicht groep" sheetId="8" r:id="rId6"/>
    <sheet name="Verhuisformulier" sheetId="9" r:id="rId7"/>
    <sheet name="Data en informatie" sheetId="2" state="hidden" r:id="rId8"/>
    <sheet name="Totaal overzicht meerzorg" sheetId="12" r:id="rId9"/>
    <sheet name="Versiebeheer" sheetId="14" r:id="rId10"/>
  </sheets>
  <definedNames>
    <definedName name="_xlnm._FilterDatabase" localSheetId="7" hidden="1">'Data en informatie'!$T$1:$X$1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4" l="1"/>
  <c r="G10" i="4"/>
  <c r="S35" i="8"/>
  <c r="S34" i="8"/>
  <c r="S33" i="8"/>
  <c r="S32" i="8"/>
  <c r="S31" i="8"/>
  <c r="S30" i="8"/>
  <c r="S29" i="8"/>
  <c r="S28" i="8"/>
  <c r="S27" i="8"/>
  <c r="S26" i="8"/>
  <c r="S25" i="8"/>
  <c r="S24" i="8"/>
  <c r="S23" i="8"/>
  <c r="S22" i="8"/>
  <c r="S21" i="8"/>
  <c r="S20" i="8"/>
  <c r="S19" i="8"/>
  <c r="H36" i="1" l="1"/>
  <c r="C34" i="9" l="1"/>
  <c r="J42" i="9" s="1"/>
  <c r="X35" i="8" l="1"/>
  <c r="X34" i="8"/>
  <c r="X33" i="8"/>
  <c r="X32" i="8"/>
  <c r="X31" i="8"/>
  <c r="X30" i="8"/>
  <c r="X29" i="8"/>
  <c r="X28" i="8"/>
  <c r="X27" i="8"/>
  <c r="X26" i="8"/>
  <c r="X25" i="8"/>
  <c r="X24" i="8"/>
  <c r="X23" i="8"/>
  <c r="X22" i="8"/>
  <c r="X21" i="8"/>
  <c r="X20" i="8"/>
  <c r="X19" i="8"/>
  <c r="H41" i="1" l="1"/>
  <c r="E18" i="12"/>
  <c r="D18" i="12"/>
  <c r="C18" i="12"/>
  <c r="B18" i="12"/>
  <c r="A18" i="12"/>
  <c r="R5" i="12" l="1"/>
  <c r="R6" i="12"/>
  <c r="R7" i="12"/>
  <c r="R8" i="12"/>
  <c r="R9" i="12"/>
  <c r="R10" i="12"/>
  <c r="R11" i="12"/>
  <c r="R12" i="12"/>
  <c r="R13" i="12"/>
  <c r="R14" i="12"/>
  <c r="R15" i="12"/>
  <c r="R16" i="12"/>
  <c r="R17" i="12"/>
  <c r="R18" i="12"/>
  <c r="D2" i="2"/>
  <c r="I20" i="8" l="1"/>
  <c r="I21" i="8"/>
  <c r="I22" i="8"/>
  <c r="I23" i="8"/>
  <c r="I24" i="8"/>
  <c r="I25" i="8"/>
  <c r="I26" i="8"/>
  <c r="I27" i="8"/>
  <c r="I28" i="8"/>
  <c r="I29" i="8"/>
  <c r="I30" i="8"/>
  <c r="I31" i="8"/>
  <c r="I32" i="8"/>
  <c r="I33" i="8"/>
  <c r="I34" i="8"/>
  <c r="I35" i="8"/>
  <c r="I19" i="8"/>
  <c r="C10" i="1" l="1"/>
  <c r="D3" i="2" l="1"/>
  <c r="G21" i="9"/>
  <c r="G20" i="9"/>
  <c r="C20" i="9"/>
  <c r="G13" i="9"/>
  <c r="G12" i="9"/>
  <c r="C12" i="9"/>
  <c r="G4" i="2"/>
  <c r="G5" i="2"/>
  <c r="G6" i="2"/>
  <c r="G7" i="2"/>
  <c r="G8" i="2"/>
  <c r="G9" i="2"/>
  <c r="G10" i="2"/>
  <c r="G11" i="2"/>
  <c r="G12" i="2"/>
  <c r="G13" i="2"/>
  <c r="G14" i="2"/>
  <c r="G15" i="2"/>
  <c r="G16" i="2"/>
  <c r="G17" i="2"/>
  <c r="G18" i="2"/>
  <c r="G2" i="2"/>
  <c r="F2" i="2" s="1"/>
  <c r="C19" i="8"/>
  <c r="F8" i="8"/>
  <c r="B5" i="8"/>
  <c r="C31" i="1"/>
  <c r="T13" i="10"/>
  <c r="AA7" i="5" a="1"/>
  <c r="AA7" i="5" s="1"/>
  <c r="Z11" i="5"/>
  <c r="Z8" i="5"/>
  <c r="X10" i="5"/>
  <c r="C10" i="4"/>
  <c r="X8" i="5"/>
  <c r="X14" i="5"/>
  <c r="X12" i="5"/>
  <c r="Z7" i="5"/>
  <c r="P7" i="5" s="1"/>
  <c r="AD3" i="12"/>
  <c r="AD4" i="12"/>
  <c r="AD5" i="12"/>
  <c r="AD6" i="12"/>
  <c r="AD7" i="12"/>
  <c r="AD8" i="12"/>
  <c r="AD9" i="12"/>
  <c r="AD10" i="12"/>
  <c r="AD11" i="12"/>
  <c r="AD12" i="12"/>
  <c r="AD13" i="12"/>
  <c r="AD14" i="12"/>
  <c r="AD15" i="12"/>
  <c r="AD16" i="12"/>
  <c r="AD17" i="12"/>
  <c r="AD18" i="12"/>
  <c r="AD2" i="12"/>
  <c r="A2" i="12"/>
  <c r="K8" i="4"/>
  <c r="J8" i="4" s="1"/>
  <c r="L19" i="8" l="1"/>
  <c r="Z19" i="8"/>
  <c r="AA19" i="8"/>
  <c r="E37" i="1"/>
  <c r="N19" i="8"/>
  <c r="C5" i="1"/>
  <c r="C20" i="8"/>
  <c r="C18" i="1"/>
  <c r="C14" i="1"/>
  <c r="E14" i="1" s="1"/>
  <c r="C41" i="1"/>
  <c r="AA20" i="8" l="1"/>
  <c r="Z20" i="8"/>
  <c r="H6" i="1"/>
  <c r="H5" i="1"/>
  <c r="C21" i="1"/>
  <c r="E21" i="1" s="1"/>
  <c r="K20" i="8"/>
  <c r="K6" i="4"/>
  <c r="J6" i="4" s="1"/>
  <c r="K7" i="4"/>
  <c r="J7" i="4" s="1"/>
  <c r="K4" i="4"/>
  <c r="J4" i="4" s="1"/>
  <c r="K5" i="4"/>
  <c r="J5" i="4" s="1"/>
  <c r="C24" i="1"/>
  <c r="E24" i="1" s="1"/>
  <c r="G3" i="2"/>
  <c r="F4" i="2"/>
  <c r="F5" i="2"/>
  <c r="F6" i="2"/>
  <c r="F7" i="2"/>
  <c r="F8" i="2"/>
  <c r="F9" i="2"/>
  <c r="F10" i="2"/>
  <c r="F11" i="2"/>
  <c r="F12" i="2"/>
  <c r="F13" i="2"/>
  <c r="F14" i="2"/>
  <c r="F15" i="2"/>
  <c r="F16" i="2"/>
  <c r="F17" i="2"/>
  <c r="F18" i="2"/>
  <c r="F3" i="2" l="1"/>
  <c r="D6" i="2"/>
  <c r="D18" i="2"/>
  <c r="E15" i="1"/>
  <c r="C32" i="1"/>
  <c r="C33" i="1" s="1"/>
  <c r="B32" i="1"/>
  <c r="B31" i="1"/>
  <c r="C4" i="1"/>
  <c r="P5" i="12"/>
  <c r="P6" i="12"/>
  <c r="P7" i="12"/>
  <c r="P8" i="12"/>
  <c r="P9" i="12"/>
  <c r="P10" i="12"/>
  <c r="P11" i="12"/>
  <c r="P12" i="12"/>
  <c r="P13" i="12"/>
  <c r="P14" i="12"/>
  <c r="P15" i="12"/>
  <c r="P16" i="12"/>
  <c r="P17" i="12"/>
  <c r="P18" i="12"/>
  <c r="AC5" i="12"/>
  <c r="AC6" i="12"/>
  <c r="AC7" i="12"/>
  <c r="AC8" i="12"/>
  <c r="AC9" i="12"/>
  <c r="AC10" i="12"/>
  <c r="AC11" i="12"/>
  <c r="AC12" i="12"/>
  <c r="AC13" i="12"/>
  <c r="AC14" i="12"/>
  <c r="AC15" i="12"/>
  <c r="AC16" i="12"/>
  <c r="AC17" i="12"/>
  <c r="AC18" i="12"/>
  <c r="AB5" i="12"/>
  <c r="AB6" i="12"/>
  <c r="AB7" i="12"/>
  <c r="AB8" i="12"/>
  <c r="AB9" i="12"/>
  <c r="AB10" i="12"/>
  <c r="AB11" i="12"/>
  <c r="AB12" i="12"/>
  <c r="AB13" i="12"/>
  <c r="AB14" i="12"/>
  <c r="AB15" i="12"/>
  <c r="AB16" i="12"/>
  <c r="AB17" i="12"/>
  <c r="AB18" i="12"/>
  <c r="AA4" i="12"/>
  <c r="AA5" i="12"/>
  <c r="AA6" i="12"/>
  <c r="AA7" i="12"/>
  <c r="AA8" i="12"/>
  <c r="AA9" i="12"/>
  <c r="AA10" i="12"/>
  <c r="AA11" i="12"/>
  <c r="AA12" i="12"/>
  <c r="AA13" i="12"/>
  <c r="AA14" i="12"/>
  <c r="AA15" i="12"/>
  <c r="AA16" i="12"/>
  <c r="AA17" i="12"/>
  <c r="AA18" i="12"/>
  <c r="AA3" i="12"/>
  <c r="Z4" i="12"/>
  <c r="Z5" i="12"/>
  <c r="Z6" i="12"/>
  <c r="Z7" i="12"/>
  <c r="Z8" i="12"/>
  <c r="Z9" i="12"/>
  <c r="Z10" i="12"/>
  <c r="Z11" i="12"/>
  <c r="Z12" i="12"/>
  <c r="Z13" i="12"/>
  <c r="Z14" i="12"/>
  <c r="Z15" i="12"/>
  <c r="Z16" i="12"/>
  <c r="Z17" i="12"/>
  <c r="Z18" i="12"/>
  <c r="Z3" i="12"/>
  <c r="Y4" i="12"/>
  <c r="Y5" i="12"/>
  <c r="Y6" i="12"/>
  <c r="Y7" i="12"/>
  <c r="Y8" i="12"/>
  <c r="Y9" i="12"/>
  <c r="Y10" i="12"/>
  <c r="Y11" i="12"/>
  <c r="Y12" i="12"/>
  <c r="Y13" i="12"/>
  <c r="Y14" i="12"/>
  <c r="Y15" i="12"/>
  <c r="Y16" i="12"/>
  <c r="Y17" i="12"/>
  <c r="Y18" i="12"/>
  <c r="Y3" i="12"/>
  <c r="X4" i="12"/>
  <c r="X5" i="12"/>
  <c r="X6" i="12"/>
  <c r="X7" i="12"/>
  <c r="X8" i="12"/>
  <c r="X9" i="12"/>
  <c r="X10" i="12"/>
  <c r="X11" i="12"/>
  <c r="X12" i="12"/>
  <c r="X13" i="12"/>
  <c r="X14" i="12"/>
  <c r="X15" i="12"/>
  <c r="X16" i="12"/>
  <c r="X17" i="12"/>
  <c r="X18" i="12"/>
  <c r="X3" i="12"/>
  <c r="W5" i="12"/>
  <c r="W6" i="12"/>
  <c r="W7" i="12"/>
  <c r="W8" i="12"/>
  <c r="W9" i="12"/>
  <c r="W10" i="12"/>
  <c r="W11" i="12"/>
  <c r="W12" i="12"/>
  <c r="W13" i="12"/>
  <c r="W14" i="12"/>
  <c r="W15" i="12"/>
  <c r="W16" i="12"/>
  <c r="W17" i="12"/>
  <c r="W18" i="12"/>
  <c r="V5" i="12"/>
  <c r="V6" i="12"/>
  <c r="V7" i="12"/>
  <c r="V8" i="12"/>
  <c r="V9" i="12"/>
  <c r="V10" i="12"/>
  <c r="V11" i="12"/>
  <c r="V12" i="12"/>
  <c r="V13" i="12"/>
  <c r="V14" i="12"/>
  <c r="V15" i="12"/>
  <c r="V16" i="12"/>
  <c r="V17" i="12"/>
  <c r="V18" i="12"/>
  <c r="U5" i="12"/>
  <c r="U6" i="12"/>
  <c r="U7" i="12"/>
  <c r="U8" i="12"/>
  <c r="U9" i="12"/>
  <c r="U10" i="12"/>
  <c r="U11" i="12"/>
  <c r="U12" i="12"/>
  <c r="U13" i="12"/>
  <c r="U14" i="12"/>
  <c r="U15" i="12"/>
  <c r="U16" i="12"/>
  <c r="U17" i="12"/>
  <c r="U18" i="12"/>
  <c r="T5" i="12"/>
  <c r="T6" i="12"/>
  <c r="T7" i="12"/>
  <c r="T8" i="12"/>
  <c r="T9" i="12"/>
  <c r="T10" i="12"/>
  <c r="T11" i="12"/>
  <c r="T12" i="12"/>
  <c r="T13" i="12"/>
  <c r="T14" i="12"/>
  <c r="T15" i="12"/>
  <c r="T16" i="12"/>
  <c r="T17" i="12"/>
  <c r="T18" i="12"/>
  <c r="S5" i="12"/>
  <c r="S6" i="12"/>
  <c r="S7" i="12"/>
  <c r="S8" i="12"/>
  <c r="S9" i="12"/>
  <c r="S10" i="12"/>
  <c r="S11" i="12"/>
  <c r="S12" i="12"/>
  <c r="S13" i="12"/>
  <c r="S14" i="12"/>
  <c r="S15" i="12"/>
  <c r="S16" i="12"/>
  <c r="S17" i="12"/>
  <c r="S18" i="12"/>
  <c r="Q5" i="12"/>
  <c r="Q6" i="12"/>
  <c r="Q7" i="12"/>
  <c r="Q8" i="12"/>
  <c r="Q9" i="12"/>
  <c r="Q10" i="12"/>
  <c r="Q11" i="12"/>
  <c r="Q12" i="12"/>
  <c r="Q13" i="12"/>
  <c r="Q14" i="12"/>
  <c r="Q15" i="12"/>
  <c r="Q16" i="12"/>
  <c r="Q17" i="12"/>
  <c r="Q18" i="12"/>
  <c r="L3" i="12"/>
  <c r="O5" i="12"/>
  <c r="O6" i="12"/>
  <c r="O7" i="12"/>
  <c r="O8" i="12"/>
  <c r="O9" i="12"/>
  <c r="O10" i="12"/>
  <c r="O11" i="12"/>
  <c r="O12" i="12"/>
  <c r="O13" i="12"/>
  <c r="O14" i="12"/>
  <c r="O15" i="12"/>
  <c r="O16" i="12"/>
  <c r="O17" i="12"/>
  <c r="O18" i="12"/>
  <c r="N4" i="12"/>
  <c r="N5" i="12"/>
  <c r="N6" i="12"/>
  <c r="N7" i="12"/>
  <c r="N8" i="12"/>
  <c r="N9" i="12"/>
  <c r="N10" i="12"/>
  <c r="N11" i="12"/>
  <c r="N12" i="12"/>
  <c r="N13" i="12"/>
  <c r="N14" i="12"/>
  <c r="N15" i="12"/>
  <c r="N16" i="12"/>
  <c r="N17" i="12"/>
  <c r="N18" i="12"/>
  <c r="N3" i="12"/>
  <c r="M4" i="12"/>
  <c r="M5" i="12"/>
  <c r="M6" i="12"/>
  <c r="M7" i="12"/>
  <c r="M8" i="12"/>
  <c r="M9" i="12"/>
  <c r="M10" i="12"/>
  <c r="M11" i="12"/>
  <c r="M12" i="12"/>
  <c r="M13" i="12"/>
  <c r="M14" i="12"/>
  <c r="M15" i="12"/>
  <c r="M16" i="12"/>
  <c r="M17" i="12"/>
  <c r="M18" i="12"/>
  <c r="M3" i="12"/>
  <c r="L4" i="12"/>
  <c r="L5" i="12"/>
  <c r="L6" i="12"/>
  <c r="L7" i="12"/>
  <c r="L8" i="12"/>
  <c r="L9" i="12"/>
  <c r="L10" i="12"/>
  <c r="L11" i="12"/>
  <c r="L12" i="12"/>
  <c r="L13" i="12"/>
  <c r="L14" i="12"/>
  <c r="L15" i="12"/>
  <c r="L16" i="12"/>
  <c r="L17" i="12"/>
  <c r="L18" i="12"/>
  <c r="K4" i="12"/>
  <c r="K5" i="12"/>
  <c r="K6" i="12"/>
  <c r="K7" i="12"/>
  <c r="K8" i="12"/>
  <c r="K9" i="12"/>
  <c r="K10" i="12"/>
  <c r="K11" i="12"/>
  <c r="K12" i="12"/>
  <c r="K13" i="12"/>
  <c r="K14" i="12"/>
  <c r="K15" i="12"/>
  <c r="K16" i="12"/>
  <c r="K17" i="12"/>
  <c r="K18" i="12"/>
  <c r="K3" i="12"/>
  <c r="K2" i="12"/>
  <c r="J4" i="12"/>
  <c r="J5" i="12"/>
  <c r="J6" i="12"/>
  <c r="J7" i="12"/>
  <c r="J8" i="12"/>
  <c r="J9" i="12"/>
  <c r="J10" i="12"/>
  <c r="J11" i="12"/>
  <c r="J12" i="12"/>
  <c r="J13" i="12"/>
  <c r="J14" i="12"/>
  <c r="J15" i="12"/>
  <c r="J16" i="12"/>
  <c r="J17" i="12"/>
  <c r="J18" i="12"/>
  <c r="J3" i="12"/>
  <c r="J2" i="12"/>
  <c r="I3" i="12"/>
  <c r="I4" i="12"/>
  <c r="I5" i="12"/>
  <c r="I6" i="12"/>
  <c r="I7" i="12"/>
  <c r="I8" i="12"/>
  <c r="I9" i="12"/>
  <c r="I10" i="12"/>
  <c r="I11" i="12"/>
  <c r="I12" i="12"/>
  <c r="I13" i="12"/>
  <c r="I14" i="12"/>
  <c r="I15" i="12"/>
  <c r="I16" i="12"/>
  <c r="I17" i="12"/>
  <c r="I18" i="12"/>
  <c r="I2" i="12"/>
  <c r="X16" i="5"/>
  <c r="G15" i="9"/>
  <c r="G16" i="9"/>
  <c r="G14" i="9"/>
  <c r="C13" i="9"/>
  <c r="C14" i="9"/>
  <c r="C15" i="9"/>
  <c r="C16" i="9"/>
  <c r="C32" i="9"/>
  <c r="C30" i="9"/>
  <c r="E18" i="1"/>
  <c r="K19" i="8"/>
  <c r="AA8" i="5" a="1"/>
  <c r="AA8" i="5" s="1"/>
  <c r="B24" i="4"/>
  <c r="F4" i="12"/>
  <c r="F5" i="12"/>
  <c r="F6" i="12"/>
  <c r="F7" i="12"/>
  <c r="F8" i="12"/>
  <c r="F9" i="12"/>
  <c r="F10" i="12"/>
  <c r="F11" i="12"/>
  <c r="F12" i="12"/>
  <c r="F13" i="12"/>
  <c r="F14" i="12"/>
  <c r="F15" i="12"/>
  <c r="F16" i="12"/>
  <c r="F17" i="12"/>
  <c r="F18" i="12"/>
  <c r="F3" i="12"/>
  <c r="H3" i="12"/>
  <c r="H4" i="12"/>
  <c r="H5" i="12"/>
  <c r="H6" i="12"/>
  <c r="H7" i="12"/>
  <c r="H8" i="12"/>
  <c r="H9" i="12"/>
  <c r="H10" i="12"/>
  <c r="H11" i="12"/>
  <c r="H12" i="12"/>
  <c r="H13" i="12"/>
  <c r="H14" i="12"/>
  <c r="H15" i="12"/>
  <c r="H16" i="12"/>
  <c r="H17" i="12"/>
  <c r="H18" i="12"/>
  <c r="H2" i="12"/>
  <c r="G3" i="12"/>
  <c r="G4" i="12"/>
  <c r="G5" i="12"/>
  <c r="G6" i="12"/>
  <c r="G7" i="12"/>
  <c r="G8" i="12"/>
  <c r="G9" i="12"/>
  <c r="G10" i="12"/>
  <c r="G11" i="12"/>
  <c r="G12" i="12"/>
  <c r="G13" i="12"/>
  <c r="G14" i="12"/>
  <c r="G15" i="12"/>
  <c r="G16" i="12"/>
  <c r="G17" i="12"/>
  <c r="G18" i="12"/>
  <c r="G2" i="12"/>
  <c r="E2" i="12"/>
  <c r="B2" i="12"/>
  <c r="A4" i="12"/>
  <c r="A5" i="12"/>
  <c r="A6" i="12"/>
  <c r="A7" i="12"/>
  <c r="A8" i="12"/>
  <c r="A9" i="12"/>
  <c r="A10" i="12"/>
  <c r="A11" i="12"/>
  <c r="A12" i="12"/>
  <c r="A13" i="12"/>
  <c r="A14" i="12"/>
  <c r="A15" i="12"/>
  <c r="A16" i="12"/>
  <c r="A17" i="12"/>
  <c r="A3" i="12"/>
  <c r="B4" i="12"/>
  <c r="B5" i="12"/>
  <c r="B6" i="12"/>
  <c r="B7" i="12"/>
  <c r="B8" i="12"/>
  <c r="B9" i="12"/>
  <c r="B10" i="12"/>
  <c r="B11" i="12"/>
  <c r="B12" i="12"/>
  <c r="B13" i="12"/>
  <c r="B14" i="12"/>
  <c r="B15" i="12"/>
  <c r="B16" i="12"/>
  <c r="B17" i="12"/>
  <c r="B3" i="12"/>
  <c r="E4" i="12"/>
  <c r="E5" i="12"/>
  <c r="E6" i="12"/>
  <c r="E7" i="12"/>
  <c r="E8" i="12"/>
  <c r="E9" i="12"/>
  <c r="E10" i="12"/>
  <c r="E11" i="12"/>
  <c r="E12" i="12"/>
  <c r="E13" i="12"/>
  <c r="E14" i="12"/>
  <c r="E15" i="12"/>
  <c r="E16" i="12"/>
  <c r="E17" i="12"/>
  <c r="E3" i="12"/>
  <c r="G19" i="8"/>
  <c r="R16" i="10"/>
  <c r="F16" i="10"/>
  <c r="L16" i="10" s="1"/>
  <c r="AA18" i="5" a="1"/>
  <c r="AA18" i="5" s="1"/>
  <c r="AA17" i="5" a="1"/>
  <c r="AA17" i="5" s="1"/>
  <c r="AA16" i="5" a="1"/>
  <c r="AA16" i="5" s="1"/>
  <c r="AA15" i="5" a="1"/>
  <c r="AA15" i="5" s="1"/>
  <c r="AA14" i="5" a="1"/>
  <c r="AA14" i="5" s="1"/>
  <c r="AA13" i="5" a="1"/>
  <c r="AA13" i="5" s="1"/>
  <c r="AA12" i="5" a="1"/>
  <c r="AA12" i="5" s="1"/>
  <c r="AA11" i="5" a="1"/>
  <c r="AA11" i="5" s="1"/>
  <c r="AA10" i="5" a="1"/>
  <c r="AA10" i="5" s="1"/>
  <c r="AA9" i="5" a="1"/>
  <c r="AA9" i="5" s="1"/>
  <c r="M19" i="8" l="1"/>
  <c r="Q2" i="12"/>
  <c r="X2" i="12"/>
  <c r="Z2" i="12"/>
  <c r="Y2" i="12"/>
  <c r="AA2" i="12"/>
  <c r="F2" i="12"/>
  <c r="N74" i="10"/>
  <c r="R74" i="10" s="1"/>
  <c r="X74" i="10" s="1"/>
  <c r="N73" i="10"/>
  <c r="R73" i="10" s="1"/>
  <c r="X73" i="10" s="1"/>
  <c r="N72" i="10"/>
  <c r="R72" i="10" s="1"/>
  <c r="X72" i="10" s="1"/>
  <c r="N71" i="10"/>
  <c r="R71" i="10" s="1"/>
  <c r="X71" i="10" s="1"/>
  <c r="N70" i="10"/>
  <c r="R70" i="10" s="1"/>
  <c r="X70" i="10" s="1"/>
  <c r="N69" i="10"/>
  <c r="R69" i="10" s="1"/>
  <c r="X69" i="10" s="1"/>
  <c r="R68" i="10"/>
  <c r="X68" i="10" s="1"/>
  <c r="N68" i="10"/>
  <c r="R67" i="10"/>
  <c r="X67" i="10" s="1"/>
  <c r="N67" i="10"/>
  <c r="N66" i="10"/>
  <c r="R66" i="10" s="1"/>
  <c r="X66" i="10" s="1"/>
  <c r="N65" i="10"/>
  <c r="R65" i="10" s="1"/>
  <c r="X65" i="10" s="1"/>
  <c r="N64" i="10"/>
  <c r="R64" i="10" s="1"/>
  <c r="X64" i="10" s="1"/>
  <c r="N63" i="10"/>
  <c r="R63" i="10" s="1"/>
  <c r="X63" i="10" s="1"/>
  <c r="N62" i="10"/>
  <c r="R62" i="10" s="1"/>
  <c r="X62" i="10" s="1"/>
  <c r="N61" i="10"/>
  <c r="R61" i="10" s="1"/>
  <c r="X61" i="10" s="1"/>
  <c r="N60" i="10"/>
  <c r="R60" i="10" s="1"/>
  <c r="X60" i="10" s="1"/>
  <c r="N59" i="10"/>
  <c r="R59" i="10" s="1"/>
  <c r="X59" i="10" s="1"/>
  <c r="N58" i="10"/>
  <c r="R58" i="10" s="1"/>
  <c r="X58" i="10" s="1"/>
  <c r="N57" i="10"/>
  <c r="R57" i="10" s="1"/>
  <c r="X57" i="10" s="1"/>
  <c r="N56" i="10"/>
  <c r="R56" i="10" s="1"/>
  <c r="X56" i="10" s="1"/>
  <c r="N55" i="10"/>
  <c r="R55" i="10" s="1"/>
  <c r="X55" i="10" s="1"/>
  <c r="N54" i="10"/>
  <c r="R54" i="10" s="1"/>
  <c r="X54" i="10" s="1"/>
  <c r="N53" i="10"/>
  <c r="R53" i="10" s="1"/>
  <c r="X53" i="10" s="1"/>
  <c r="N52" i="10"/>
  <c r="R52" i="10" s="1"/>
  <c r="X52" i="10" s="1"/>
  <c r="N51" i="10"/>
  <c r="R51" i="10" s="1"/>
  <c r="X51" i="10" s="1"/>
  <c r="N50" i="10"/>
  <c r="R50" i="10" s="1"/>
  <c r="X50" i="10" s="1"/>
  <c r="N49" i="10"/>
  <c r="R49" i="10" s="1"/>
  <c r="X49" i="10" s="1"/>
  <c r="N48" i="10"/>
  <c r="R48" i="10" s="1"/>
  <c r="X48" i="10" s="1"/>
  <c r="N47" i="10"/>
  <c r="R47" i="10" s="1"/>
  <c r="X47" i="10" s="1"/>
  <c r="N46" i="10"/>
  <c r="R46" i="10" s="1"/>
  <c r="X46" i="10" s="1"/>
  <c r="N45" i="10"/>
  <c r="R45" i="10" s="1"/>
  <c r="X45" i="10" s="1"/>
  <c r="N44" i="10"/>
  <c r="R44" i="10" s="1"/>
  <c r="X44" i="10" s="1"/>
  <c r="N43" i="10"/>
  <c r="R43" i="10" s="1"/>
  <c r="X43" i="10" s="1"/>
  <c r="N42" i="10"/>
  <c r="R42" i="10" s="1"/>
  <c r="X42" i="10" s="1"/>
  <c r="N41" i="10"/>
  <c r="R41" i="10" s="1"/>
  <c r="X41" i="10" s="1"/>
  <c r="R40" i="10"/>
  <c r="X40" i="10" s="1"/>
  <c r="N40" i="10"/>
  <c r="N39" i="10"/>
  <c r="R39" i="10" s="1"/>
  <c r="X39" i="10" s="1"/>
  <c r="N38" i="10"/>
  <c r="R38" i="10" s="1"/>
  <c r="X38" i="10" s="1"/>
  <c r="N37" i="10"/>
  <c r="R37" i="10" s="1"/>
  <c r="X37" i="10" s="1"/>
  <c r="N36" i="10"/>
  <c r="R36" i="10" s="1"/>
  <c r="X36" i="10" s="1"/>
  <c r="N35" i="10"/>
  <c r="R35" i="10" s="1"/>
  <c r="X35" i="10" s="1"/>
  <c r="N34" i="10"/>
  <c r="R34" i="10" s="1"/>
  <c r="X34" i="10" s="1"/>
  <c r="R33" i="10"/>
  <c r="X33" i="10" s="1"/>
  <c r="N33" i="10"/>
  <c r="N32" i="10"/>
  <c r="R32" i="10" s="1"/>
  <c r="X32" i="10" s="1"/>
  <c r="N31" i="10"/>
  <c r="R31" i="10" s="1"/>
  <c r="X31" i="10" s="1"/>
  <c r="N30" i="10"/>
  <c r="R30" i="10" s="1"/>
  <c r="X30" i="10" s="1"/>
  <c r="N29" i="10"/>
  <c r="R29" i="10" s="1"/>
  <c r="X29" i="10" s="1"/>
  <c r="N28" i="10"/>
  <c r="R28" i="10" s="1"/>
  <c r="X28" i="10" s="1"/>
  <c r="R27" i="10"/>
  <c r="X27" i="10" s="1"/>
  <c r="N27" i="10"/>
  <c r="N26" i="10"/>
  <c r="R26" i="10" s="1"/>
  <c r="X26" i="10" s="1"/>
  <c r="N25" i="10"/>
  <c r="R25" i="10" s="1"/>
  <c r="X25" i="10" s="1"/>
  <c r="N24" i="10"/>
  <c r="R24" i="10" s="1"/>
  <c r="X24" i="10" s="1"/>
  <c r="N23" i="10"/>
  <c r="R23" i="10" s="1"/>
  <c r="X23" i="10" s="1"/>
  <c r="N22" i="10"/>
  <c r="R22" i="10" s="1"/>
  <c r="X22" i="10" s="1"/>
  <c r="N21" i="10"/>
  <c r="R21" i="10" s="1"/>
  <c r="X21" i="10" s="1"/>
  <c r="N20" i="10"/>
  <c r="R20" i="10" s="1"/>
  <c r="X20" i="10" s="1"/>
  <c r="N19" i="10"/>
  <c r="R19" i="10" s="1"/>
  <c r="X19" i="10" s="1"/>
  <c r="N18" i="10"/>
  <c r="R18" i="10" s="1"/>
  <c r="X18" i="10" s="1"/>
  <c r="N17" i="10"/>
  <c r="R17" i="10" s="1"/>
  <c r="X17" i="10" s="1"/>
  <c r="X16" i="10"/>
  <c r="T12" i="10" s="1"/>
  <c r="F74" i="10"/>
  <c r="L74" i="10" s="1"/>
  <c r="B74" i="10"/>
  <c r="F73" i="10"/>
  <c r="L73" i="10" s="1"/>
  <c r="B73" i="10"/>
  <c r="F72" i="10"/>
  <c r="L72" i="10" s="1"/>
  <c r="B72" i="10"/>
  <c r="F71" i="10"/>
  <c r="L71" i="10" s="1"/>
  <c r="B71" i="10"/>
  <c r="F70" i="10"/>
  <c r="L70" i="10" s="1"/>
  <c r="B70" i="10"/>
  <c r="F69" i="10"/>
  <c r="L69" i="10" s="1"/>
  <c r="B69" i="10"/>
  <c r="F68" i="10"/>
  <c r="L68" i="10" s="1"/>
  <c r="B68" i="10"/>
  <c r="F67" i="10"/>
  <c r="L67" i="10" s="1"/>
  <c r="B67" i="10"/>
  <c r="F66" i="10"/>
  <c r="L66" i="10" s="1"/>
  <c r="B66" i="10"/>
  <c r="F65" i="10"/>
  <c r="L65" i="10" s="1"/>
  <c r="B65" i="10"/>
  <c r="F64" i="10"/>
  <c r="L64" i="10" s="1"/>
  <c r="B64" i="10"/>
  <c r="F63" i="10"/>
  <c r="L63" i="10" s="1"/>
  <c r="B63" i="10"/>
  <c r="F62" i="10"/>
  <c r="L62" i="10" s="1"/>
  <c r="B62" i="10"/>
  <c r="F61" i="10"/>
  <c r="L61" i="10" s="1"/>
  <c r="B61" i="10"/>
  <c r="F60" i="10"/>
  <c r="L60" i="10" s="1"/>
  <c r="B60" i="10"/>
  <c r="F59" i="10"/>
  <c r="L59" i="10" s="1"/>
  <c r="B59" i="10"/>
  <c r="F58" i="10"/>
  <c r="L58" i="10" s="1"/>
  <c r="B58" i="10"/>
  <c r="F57" i="10"/>
  <c r="L57" i="10" s="1"/>
  <c r="B57" i="10"/>
  <c r="F56" i="10"/>
  <c r="L56" i="10" s="1"/>
  <c r="B56" i="10"/>
  <c r="F55" i="10"/>
  <c r="L55" i="10" s="1"/>
  <c r="B55" i="10"/>
  <c r="F54" i="10"/>
  <c r="L54" i="10" s="1"/>
  <c r="B54" i="10"/>
  <c r="F53" i="10"/>
  <c r="L53" i="10" s="1"/>
  <c r="B53" i="10"/>
  <c r="F52" i="10"/>
  <c r="L52" i="10" s="1"/>
  <c r="B52" i="10"/>
  <c r="F51" i="10"/>
  <c r="L51" i="10" s="1"/>
  <c r="B51" i="10"/>
  <c r="F50" i="10"/>
  <c r="L50" i="10" s="1"/>
  <c r="B50" i="10"/>
  <c r="F49" i="10"/>
  <c r="L49" i="10" s="1"/>
  <c r="B49" i="10"/>
  <c r="F48" i="10"/>
  <c r="L48" i="10" s="1"/>
  <c r="B48" i="10"/>
  <c r="F47" i="10"/>
  <c r="L47" i="10" s="1"/>
  <c r="B47" i="10"/>
  <c r="F46" i="10"/>
  <c r="L46" i="10" s="1"/>
  <c r="B46" i="10"/>
  <c r="F45" i="10"/>
  <c r="L45" i="10" s="1"/>
  <c r="B45" i="10"/>
  <c r="F44" i="10"/>
  <c r="L44" i="10" s="1"/>
  <c r="B44" i="10"/>
  <c r="F43" i="10"/>
  <c r="L43" i="10" s="1"/>
  <c r="B43" i="10"/>
  <c r="F42" i="10"/>
  <c r="L42" i="10" s="1"/>
  <c r="B42" i="10"/>
  <c r="F41" i="10"/>
  <c r="L41" i="10" s="1"/>
  <c r="B41" i="10"/>
  <c r="F40" i="10"/>
  <c r="L40" i="10" s="1"/>
  <c r="B40" i="10"/>
  <c r="F39" i="10"/>
  <c r="L39" i="10" s="1"/>
  <c r="B39" i="10"/>
  <c r="F38" i="10"/>
  <c r="L38" i="10" s="1"/>
  <c r="B38" i="10"/>
  <c r="F37" i="10"/>
  <c r="L37" i="10" s="1"/>
  <c r="B37" i="10"/>
  <c r="F36" i="10"/>
  <c r="L36" i="10" s="1"/>
  <c r="B36" i="10"/>
  <c r="F35" i="10"/>
  <c r="L35" i="10" s="1"/>
  <c r="B35" i="10"/>
  <c r="F34" i="10"/>
  <c r="L34" i="10" s="1"/>
  <c r="B34" i="10"/>
  <c r="F33" i="10"/>
  <c r="L33" i="10" s="1"/>
  <c r="B33" i="10"/>
  <c r="F32" i="10"/>
  <c r="L32" i="10" s="1"/>
  <c r="B32" i="10"/>
  <c r="F31" i="10"/>
  <c r="L31" i="10" s="1"/>
  <c r="B31" i="10"/>
  <c r="F30" i="10"/>
  <c r="L30" i="10" s="1"/>
  <c r="B30" i="10"/>
  <c r="F29" i="10"/>
  <c r="L29" i="10" s="1"/>
  <c r="B29" i="10"/>
  <c r="F28" i="10"/>
  <c r="L28" i="10" s="1"/>
  <c r="B28" i="10"/>
  <c r="F27" i="10"/>
  <c r="L27" i="10" s="1"/>
  <c r="B27" i="10"/>
  <c r="F26" i="10"/>
  <c r="L26" i="10" s="1"/>
  <c r="B26" i="10"/>
  <c r="F25" i="10"/>
  <c r="L25" i="10" s="1"/>
  <c r="B25" i="10"/>
  <c r="F24" i="10"/>
  <c r="L24" i="10" s="1"/>
  <c r="B24" i="10"/>
  <c r="F23" i="10"/>
  <c r="L23" i="10" s="1"/>
  <c r="B23" i="10"/>
  <c r="F22" i="10"/>
  <c r="L22" i="10" s="1"/>
  <c r="B22" i="10"/>
  <c r="F21" i="10"/>
  <c r="L21" i="10" s="1"/>
  <c r="B21" i="10"/>
  <c r="F20" i="10"/>
  <c r="L20" i="10" s="1"/>
  <c r="B20" i="10"/>
  <c r="F19" i="10"/>
  <c r="L19" i="10" s="1"/>
  <c r="B19" i="10"/>
  <c r="B18" i="10"/>
  <c r="F18" i="10" s="1"/>
  <c r="L18" i="10" s="1"/>
  <c r="B17" i="10"/>
  <c r="G12" i="10"/>
  <c r="I3" i="10" l="1"/>
  <c r="C8" i="1" s="1"/>
  <c r="O19" i="8"/>
  <c r="F17" i="10"/>
  <c r="L17" i="10" s="1"/>
  <c r="G13" i="10" s="1"/>
  <c r="I4" i="10" s="1"/>
  <c r="B19" i="8"/>
  <c r="B27" i="4"/>
  <c r="B20" i="8"/>
  <c r="B21" i="8"/>
  <c r="R19" i="8"/>
  <c r="P19" i="8"/>
  <c r="T19" i="8" l="1"/>
  <c r="O2" i="12"/>
  <c r="C9" i="1"/>
  <c r="U19" i="8" l="1"/>
  <c r="E9" i="1"/>
  <c r="M2" i="12" s="1"/>
  <c r="C28" i="1"/>
  <c r="E8" i="1"/>
  <c r="L2" i="12" s="1"/>
  <c r="C2" i="12" l="1"/>
  <c r="C6" i="12"/>
  <c r="C14" i="12"/>
  <c r="C7" i="12"/>
  <c r="C15" i="12"/>
  <c r="C8" i="12"/>
  <c r="C16" i="12"/>
  <c r="C9" i="12"/>
  <c r="C17" i="12"/>
  <c r="C10" i="12"/>
  <c r="C3" i="12"/>
  <c r="C11" i="12"/>
  <c r="C4" i="12"/>
  <c r="C12" i="12"/>
  <c r="C5" i="12"/>
  <c r="C13" i="12"/>
  <c r="D2" i="12"/>
  <c r="D7" i="12"/>
  <c r="D8" i="12"/>
  <c r="D16" i="12"/>
  <c r="D9" i="12"/>
  <c r="D17" i="12"/>
  <c r="D10" i="12"/>
  <c r="D3" i="12"/>
  <c r="D11" i="12"/>
  <c r="D4" i="12"/>
  <c r="D12" i="12"/>
  <c r="D15" i="12"/>
  <c r="D5" i="12"/>
  <c r="D13" i="12"/>
  <c r="D6" i="12"/>
  <c r="D14" i="12"/>
  <c r="D17" i="2"/>
  <c r="B22" i="8" l="1"/>
  <c r="B23" i="8"/>
  <c r="B24" i="8"/>
  <c r="B25" i="8"/>
  <c r="B26" i="8"/>
  <c r="B27" i="8"/>
  <c r="B28" i="8"/>
  <c r="B29" i="8"/>
  <c r="B30" i="8"/>
  <c r="B31" i="8"/>
  <c r="B32" i="8"/>
  <c r="B33" i="8"/>
  <c r="B34" i="8"/>
  <c r="B35" i="8"/>
  <c r="C13" i="8"/>
  <c r="C21" i="8"/>
  <c r="C22" i="8"/>
  <c r="C23" i="8"/>
  <c r="C24" i="8"/>
  <c r="C25" i="8"/>
  <c r="C26" i="8"/>
  <c r="C27" i="8"/>
  <c r="C28" i="8"/>
  <c r="C29" i="8"/>
  <c r="C30" i="8"/>
  <c r="C31" i="8"/>
  <c r="C32" i="8"/>
  <c r="C33" i="8"/>
  <c r="C34" i="8"/>
  <c r="C35" i="8"/>
  <c r="O3" i="12"/>
  <c r="G21" i="8"/>
  <c r="G22" i="8"/>
  <c r="G23" i="8"/>
  <c r="G24" i="8"/>
  <c r="G25" i="8"/>
  <c r="G26" i="8"/>
  <c r="G27" i="8"/>
  <c r="G28" i="8"/>
  <c r="G29" i="8"/>
  <c r="G30" i="8"/>
  <c r="G31" i="8"/>
  <c r="G32" i="8"/>
  <c r="G33" i="8"/>
  <c r="G34" i="8"/>
  <c r="G35" i="8"/>
  <c r="G20" i="8"/>
  <c r="O4" i="12"/>
  <c r="AA21" i="8" l="1"/>
  <c r="Z21" i="8"/>
  <c r="AA29" i="8"/>
  <c r="Z29" i="8"/>
  <c r="AA28" i="8"/>
  <c r="Z28" i="8"/>
  <c r="Z35" i="8"/>
  <c r="AA35" i="8"/>
  <c r="AA26" i="8"/>
  <c r="Z26" i="8"/>
  <c r="AA33" i="8"/>
  <c r="Z33" i="8"/>
  <c r="AA24" i="8"/>
  <c r="Z24" i="8"/>
  <c r="Z27" i="8"/>
  <c r="AA27" i="8"/>
  <c r="AA34" i="8"/>
  <c r="Z34" i="8"/>
  <c r="AA25" i="8"/>
  <c r="Z25" i="8"/>
  <c r="AA32" i="8"/>
  <c r="Z32" i="8"/>
  <c r="AA31" i="8"/>
  <c r="Z31" i="8"/>
  <c r="AA23" i="8"/>
  <c r="Z23" i="8"/>
  <c r="AA30" i="8"/>
  <c r="Z30" i="8"/>
  <c r="AA22" i="8"/>
  <c r="Z22" i="8"/>
  <c r="K21" i="8"/>
  <c r="K22" i="8"/>
  <c r="K28" i="8"/>
  <c r="K31" i="8"/>
  <c r="K30" i="8"/>
  <c r="K35" i="8"/>
  <c r="K27" i="8"/>
  <c r="K34" i="8"/>
  <c r="K26" i="8"/>
  <c r="K23" i="8"/>
  <c r="K29" i="8"/>
  <c r="K33" i="8"/>
  <c r="K25" i="8"/>
  <c r="K32" i="8"/>
  <c r="K24" i="8"/>
  <c r="S2" i="12"/>
  <c r="S3" i="12"/>
  <c r="S4" i="12"/>
  <c r="L26" i="8"/>
  <c r="L34" i="8"/>
  <c r="L27" i="8"/>
  <c r="L35" i="8"/>
  <c r="L28" i="8"/>
  <c r="L20" i="8"/>
  <c r="M20" i="8" s="1"/>
  <c r="L29" i="8"/>
  <c r="L21" i="8"/>
  <c r="L30" i="8"/>
  <c r="L22" i="8"/>
  <c r="L23" i="8"/>
  <c r="L31" i="8"/>
  <c r="L24" i="8"/>
  <c r="L32" i="8"/>
  <c r="L25" i="8"/>
  <c r="L33" i="8"/>
  <c r="E25" i="1"/>
  <c r="D4" i="2"/>
  <c r="D5" i="2"/>
  <c r="D7" i="2"/>
  <c r="D8" i="2"/>
  <c r="D9" i="2"/>
  <c r="D10" i="2"/>
  <c r="D11" i="2"/>
  <c r="D12" i="2"/>
  <c r="D13" i="2"/>
  <c r="D14" i="2"/>
  <c r="D15" i="2"/>
  <c r="D16" i="2"/>
  <c r="M25" i="8" l="1"/>
  <c r="M34" i="8"/>
  <c r="M35" i="8"/>
  <c r="M31" i="8"/>
  <c r="M32" i="8"/>
  <c r="M24" i="8"/>
  <c r="M26" i="8"/>
  <c r="M30" i="8"/>
  <c r="M29" i="8"/>
  <c r="M28" i="8"/>
  <c r="M21" i="8"/>
  <c r="M27" i="8"/>
  <c r="M33" i="8"/>
  <c r="M23" i="8"/>
  <c r="M22" i="8"/>
  <c r="P2" i="12"/>
  <c r="P3" i="12"/>
  <c r="P4" i="12"/>
  <c r="AA23" i="5" l="1" a="1"/>
  <c r="AA23" i="5" s="1"/>
  <c r="Z23" i="5"/>
  <c r="P23" i="5" s="1"/>
  <c r="N35" i="8" s="1"/>
  <c r="O35" i="8" s="1"/>
  <c r="AA22" i="5" a="1"/>
  <c r="AA22" i="5" s="1"/>
  <c r="Z22" i="5"/>
  <c r="P22" i="5" s="1"/>
  <c r="N34" i="8" s="1"/>
  <c r="O34" i="8" s="1"/>
  <c r="AA21" i="5" a="1"/>
  <c r="AA21" i="5" s="1"/>
  <c r="Z21" i="5"/>
  <c r="P21" i="5" s="1"/>
  <c r="N33" i="8" s="1"/>
  <c r="O33" i="8" s="1"/>
  <c r="AA20" i="5" a="1"/>
  <c r="AA20" i="5" s="1"/>
  <c r="Z20" i="5"/>
  <c r="P20" i="5" s="1"/>
  <c r="N32" i="8" s="1"/>
  <c r="O32" i="8" s="1"/>
  <c r="AA19" i="5" a="1"/>
  <c r="AA19" i="5" s="1"/>
  <c r="Z19" i="5"/>
  <c r="P19" i="5" s="1"/>
  <c r="N31" i="8" s="1"/>
  <c r="O31" i="8" s="1"/>
  <c r="Z18" i="5"/>
  <c r="P18" i="5" s="1"/>
  <c r="N30" i="8" s="1"/>
  <c r="O30" i="8" s="1"/>
  <c r="Z17" i="5"/>
  <c r="P17" i="5" s="1"/>
  <c r="N29" i="8" s="1"/>
  <c r="O29" i="8" s="1"/>
  <c r="Z16" i="5"/>
  <c r="P16" i="5" s="1"/>
  <c r="N28" i="8" s="1"/>
  <c r="O28" i="8" s="1"/>
  <c r="Z15" i="5"/>
  <c r="P15" i="5" s="1"/>
  <c r="N27" i="8" s="1"/>
  <c r="O27" i="8" s="1"/>
  <c r="Z14" i="5"/>
  <c r="P14" i="5" s="1"/>
  <c r="N26" i="8" s="1"/>
  <c r="O26" i="8" s="1"/>
  <c r="Z13" i="5"/>
  <c r="P13" i="5" s="1"/>
  <c r="N25" i="8" s="1"/>
  <c r="O25" i="8" s="1"/>
  <c r="Z12" i="5"/>
  <c r="P12" i="5" s="1"/>
  <c r="N24" i="8" s="1"/>
  <c r="O24" i="8" s="1"/>
  <c r="P11" i="5"/>
  <c r="N23" i="8" s="1"/>
  <c r="O23" i="8" s="1"/>
  <c r="Z10" i="5"/>
  <c r="P10" i="5" s="1"/>
  <c r="Z9" i="5"/>
  <c r="P9" i="5" s="1"/>
  <c r="P8" i="5"/>
  <c r="N20" i="8" s="1"/>
  <c r="P27" i="8"/>
  <c r="P35" i="8"/>
  <c r="R24" i="8"/>
  <c r="R30" i="8"/>
  <c r="P25" i="8"/>
  <c r="P28" i="8"/>
  <c r="P32" i="8"/>
  <c r="R32" i="8"/>
  <c r="P24" i="8"/>
  <c r="R25" i="8"/>
  <c r="P29" i="8"/>
  <c r="R26" i="8"/>
  <c r="R27" i="8"/>
  <c r="R33" i="8"/>
  <c r="R31" i="8"/>
  <c r="P23" i="8"/>
  <c r="R28" i="8"/>
  <c r="P34" i="8"/>
  <c r="R35" i="8"/>
  <c r="P26" i="8"/>
  <c r="P33" i="8"/>
  <c r="R23" i="8"/>
  <c r="R29" i="8"/>
  <c r="P30" i="8"/>
  <c r="R34" i="8"/>
  <c r="P31" i="8"/>
  <c r="T33" i="8" l="1"/>
  <c r="U33" i="8" s="1"/>
  <c r="T26" i="8"/>
  <c r="U26" i="8" s="1"/>
  <c r="T28" i="8"/>
  <c r="U28" i="8" s="1"/>
  <c r="T27" i="8"/>
  <c r="U27" i="8" s="1"/>
  <c r="T34" i="8"/>
  <c r="U34" i="8" s="1"/>
  <c r="T29" i="8"/>
  <c r="U29" i="8" s="1"/>
  <c r="T35" i="8"/>
  <c r="U35" i="8" s="1"/>
  <c r="T30" i="8"/>
  <c r="U30" i="8" s="1"/>
  <c r="T23" i="8"/>
  <c r="T31" i="8"/>
  <c r="U31" i="8" s="1"/>
  <c r="T24" i="8"/>
  <c r="U24" i="8" s="1"/>
  <c r="T25" i="8"/>
  <c r="T32" i="8"/>
  <c r="U32" i="8" s="1"/>
  <c r="Q3" i="12"/>
  <c r="O20" i="8"/>
  <c r="N21" i="8"/>
  <c r="O21" i="8" s="1"/>
  <c r="N22" i="8"/>
  <c r="O22" i="8" s="1"/>
  <c r="R21" i="8"/>
  <c r="R22" i="8"/>
  <c r="P22" i="8"/>
  <c r="P21" i="8"/>
  <c r="P20" i="8"/>
  <c r="R20" i="8"/>
  <c r="R36" i="8" l="1"/>
  <c r="T22" i="8"/>
  <c r="U22" i="8" s="1"/>
  <c r="T21" i="8"/>
  <c r="T20" i="8"/>
  <c r="R4" i="12"/>
  <c r="R3" i="12"/>
  <c r="Q4" i="12"/>
  <c r="E10" i="1"/>
  <c r="U21" i="8" l="1"/>
  <c r="N2" i="12"/>
  <c r="U23" i="8"/>
  <c r="AB4" i="12"/>
  <c r="E11" i="1"/>
  <c r="E28" i="1" s="1"/>
  <c r="E38" i="1" l="1"/>
  <c r="C39" i="1" s="1"/>
  <c r="AB3" i="12"/>
  <c r="R2" i="12" l="1"/>
  <c r="H37" i="1"/>
  <c r="C34" i="1" l="1"/>
  <c r="H38" i="1"/>
  <c r="H35" i="1"/>
  <c r="U20" i="8"/>
  <c r="H39" i="1" l="1"/>
  <c r="H40" i="1" s="1"/>
  <c r="H42" i="1" s="1"/>
  <c r="E39" i="1" s="1"/>
  <c r="E40" i="1" s="1"/>
  <c r="C40" i="1"/>
  <c r="E41" i="1" l="1"/>
  <c r="AB2" i="12"/>
  <c r="C40" i="9" s="1"/>
  <c r="C5" i="8" l="1"/>
  <c r="U25" i="8"/>
  <c r="U36" i="8" s="1"/>
  <c r="H42" i="8" s="1"/>
  <c r="T36" i="8" l="1"/>
  <c r="V4" i="12"/>
  <c r="V2" i="12"/>
  <c r="V3" i="12"/>
  <c r="H41" i="8" l="1"/>
  <c r="T4" i="12" l="1"/>
  <c r="U4" i="12"/>
  <c r="T3" i="12"/>
  <c r="T2" i="12"/>
  <c r="C14" i="8"/>
  <c r="AC4" i="12" l="1"/>
  <c r="H40" i="8" l="1"/>
  <c r="H44" i="8" s="1"/>
  <c r="H45" i="8" s="1"/>
  <c r="U2" i="12" l="1"/>
  <c r="U3" i="12"/>
  <c r="W19" i="8"/>
  <c r="Y19" i="8" s="1"/>
  <c r="W31" i="8"/>
  <c r="Y31" i="8" s="1"/>
  <c r="Q31" i="8" s="1"/>
  <c r="V31" i="8" s="1"/>
  <c r="W35" i="8"/>
  <c r="Y35" i="8" s="1"/>
  <c r="Q35" i="8" s="1"/>
  <c r="V35" i="8" s="1"/>
  <c r="W33" i="8"/>
  <c r="Y33" i="8" s="1"/>
  <c r="Q33" i="8" s="1"/>
  <c r="V33" i="8" s="1"/>
  <c r="W23" i="8"/>
  <c r="Y23" i="8" s="1"/>
  <c r="Q23" i="8" s="1"/>
  <c r="V23" i="8" s="1"/>
  <c r="W34" i="8"/>
  <c r="Y34" i="8" s="1"/>
  <c r="Q34" i="8" s="1"/>
  <c r="V34" i="8" s="1"/>
  <c r="W25" i="8"/>
  <c r="Y25" i="8" s="1"/>
  <c r="Q25" i="8" s="1"/>
  <c r="V25" i="8" s="1"/>
  <c r="W30" i="8"/>
  <c r="Y30" i="8" s="1"/>
  <c r="Q30" i="8" s="1"/>
  <c r="V30" i="8" s="1"/>
  <c r="W22" i="8"/>
  <c r="Y22" i="8" s="1"/>
  <c r="Q22" i="8" s="1"/>
  <c r="V22" i="8" s="1"/>
  <c r="W29" i="8"/>
  <c r="Y29" i="8" s="1"/>
  <c r="Q29" i="8" s="1"/>
  <c r="V29" i="8" s="1"/>
  <c r="W32" i="8"/>
  <c r="Y32" i="8" s="1"/>
  <c r="Q32" i="8" s="1"/>
  <c r="V32" i="8" s="1"/>
  <c r="W26" i="8"/>
  <c r="Y26" i="8" s="1"/>
  <c r="Q26" i="8" s="1"/>
  <c r="V26" i="8" s="1"/>
  <c r="W27" i="8"/>
  <c r="Y27" i="8" s="1"/>
  <c r="Q27" i="8" s="1"/>
  <c r="V27" i="8" s="1"/>
  <c r="W24" i="8"/>
  <c r="Y24" i="8" s="1"/>
  <c r="Q24" i="8" s="1"/>
  <c r="V24" i="8" s="1"/>
  <c r="W28" i="8"/>
  <c r="Y28" i="8" s="1"/>
  <c r="Q28" i="8" s="1"/>
  <c r="V28" i="8" s="1"/>
  <c r="W21" i="8"/>
  <c r="Y21" i="8" s="1"/>
  <c r="Q21" i="8" s="1"/>
  <c r="V21" i="8" s="1"/>
  <c r="W4" i="12" s="1"/>
  <c r="W20" i="8"/>
  <c r="Y20" i="8" s="1"/>
  <c r="Q20" i="8" s="1"/>
  <c r="Q19" i="8" l="1"/>
  <c r="AC2" i="12" s="1"/>
  <c r="S36" i="8"/>
  <c r="V20" i="8"/>
  <c r="W3" i="12" s="1"/>
  <c r="AC3" i="12"/>
  <c r="Y36" i="8"/>
  <c r="Q36" i="8" l="1"/>
  <c r="G37" i="4" s="1"/>
  <c r="K9" i="4" s="1"/>
  <c r="J9" i="4" s="1"/>
  <c r="J10" i="4" s="1"/>
  <c r="G22" i="4" s="1"/>
  <c r="V19" i="8"/>
  <c r="V36" i="8" s="1"/>
  <c r="G39" i="4" s="1"/>
  <c r="F27" i="4" l="1"/>
  <c r="G26" i="4"/>
  <c r="F25" i="4"/>
  <c r="G24" i="4"/>
  <c r="G28" i="4"/>
  <c r="W2" i="12"/>
  <c r="I11" i="4"/>
  <c r="F19" i="4"/>
  <c r="F21" i="4"/>
  <c r="F23" i="4"/>
  <c r="G20" i="4"/>
  <c r="C42" i="9"/>
  <c r="C43" i="9" l="1"/>
  <c r="C44" i="9" s="1"/>
  <c r="B44" i="9"/>
  <c r="B4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<sst xmlns="http://schemas.openxmlformats.org/spreadsheetml/2006/main" count="5769" uniqueCount="1946">
  <si>
    <t>b</t>
  </si>
  <si>
    <t>Min uren</t>
  </si>
  <si>
    <t>Maatwerk</t>
  </si>
  <si>
    <t>Niet meerzorg waardig</t>
  </si>
  <si>
    <t>Meerzorgprofiel 1</t>
  </si>
  <si>
    <t>Meerzorgprofiel 2</t>
  </si>
  <si>
    <t>Meerzorgprofiel 3</t>
  </si>
  <si>
    <t>Meerzorgprofiel 4</t>
  </si>
  <si>
    <t>Meerzorgprofiel 5</t>
  </si>
  <si>
    <t>Meerzorgprofiel 6</t>
  </si>
  <si>
    <t>Meerzorgprofiel 7</t>
  </si>
  <si>
    <t xml:space="preserve">a. </t>
  </si>
  <si>
    <t>Wlz-zorgaanbieder</t>
  </si>
  <si>
    <t>cat.</t>
  </si>
  <si>
    <t>nr.</t>
  </si>
  <si>
    <t>Registratienummer NZa</t>
  </si>
  <si>
    <t>AGB-code</t>
  </si>
  <si>
    <t>Zorgaanbieder</t>
  </si>
  <si>
    <t>Zorgkantoor</t>
  </si>
  <si>
    <t>Naam</t>
  </si>
  <si>
    <t>Plaats</t>
  </si>
  <si>
    <t>Contactpersoon</t>
  </si>
  <si>
    <t>Telefoon</t>
  </si>
  <si>
    <t>Email</t>
  </si>
  <si>
    <t>Controle Nza</t>
  </si>
  <si>
    <t>Voor welke sector vraagt de WLZ aanbieder meerzorg aan?</t>
  </si>
  <si>
    <t>Controle tarief%</t>
  </si>
  <si>
    <t>Controle type</t>
  </si>
  <si>
    <t>Geef aan om welk type aanvraag het gaat</t>
  </si>
  <si>
    <t>Controle her/nieuw</t>
  </si>
  <si>
    <t>Geef aan of het een nieuwe aanvraag is of een heraanvraag</t>
  </si>
  <si>
    <t>Door ondertekening van het sjabloon verklaart zorgaanbieder:</t>
  </si>
  <si>
    <t>- dat de te ontvangen gelden worden ingezet ten behoeve van de betreffende cliënt(en) en niet aan andere doeleinden zullen worden besteed.</t>
  </si>
  <si>
    <t>- dat er een getekende versie door cliënt of clientvertegenwoordiger is opgenomen in het zorgdossier</t>
  </si>
  <si>
    <t>(handtekening)</t>
  </si>
  <si>
    <t>Datum</t>
  </si>
  <si>
    <t>Overzicht Cliënt(en)</t>
  </si>
  <si>
    <t>Let op: datumnotatie is dd-mm-jj</t>
  </si>
  <si>
    <t>Naam cliënt</t>
  </si>
  <si>
    <t>Geboorte-
datum</t>
  </si>
  <si>
    <t>BSN</t>
  </si>
  <si>
    <t>Dagbesteding
van toepassing?
Ja/Nee</t>
  </si>
  <si>
    <t>Behandeling
van toepassing?
Ja/Nee</t>
  </si>
  <si>
    <t>Prestatie-
code
NZA</t>
  </si>
  <si>
    <t>Datum
opname</t>
  </si>
  <si>
    <t>Beoogde
ingang</t>
  </si>
  <si>
    <t>Is het CCE afgelopen 3 jaar betrokken geweest bij deze cliënt?</t>
  </si>
  <si>
    <t>Codering</t>
  </si>
  <si>
    <t>Geldig BSN</t>
  </si>
  <si>
    <t>Controle leeftijd</t>
  </si>
  <si>
    <t>ZOKAnr</t>
  </si>
  <si>
    <t>Verzekeraar</t>
  </si>
  <si>
    <t>Zorgcentrum 'De Blanckenbörg'</t>
  </si>
  <si>
    <t>Zorgkantoor Groningen</t>
  </si>
  <si>
    <t>Menzis</t>
  </si>
  <si>
    <t>Woonzorgcentrum Het Hooge Heem</t>
  </si>
  <si>
    <t>Stichting De Twentse Zorgcentra</t>
  </si>
  <si>
    <t>Zorgkantoor Twente</t>
  </si>
  <si>
    <t>Stichting Vredewold</t>
  </si>
  <si>
    <t>Stichting Cello</t>
  </si>
  <si>
    <t>VGZ</t>
  </si>
  <si>
    <t>Zorgkantoor West-Brabant</t>
  </si>
  <si>
    <t>CZ</t>
  </si>
  <si>
    <t>Stichting Verzorgingscentra Utingeradeel</t>
  </si>
  <si>
    <t>Zorgkantoor Friesland</t>
  </si>
  <si>
    <t>Zilveren Kruis</t>
  </si>
  <si>
    <t>Stichting Verzorgingscentrum het Bildt</t>
  </si>
  <si>
    <t>Stichting Nieuw Unicum</t>
  </si>
  <si>
    <t>Zorgkantoor Kennemerland</t>
  </si>
  <si>
    <t>Woon- en zorgcentrum de Westerkim</t>
  </si>
  <si>
    <t>Zorgkantoor Drenthe</t>
  </si>
  <si>
    <t>S' Heeren Loo Zorggroep</t>
  </si>
  <si>
    <t>Zorgkantoor Nijmegen</t>
  </si>
  <si>
    <t>Zorgkantoor Arnhem</t>
  </si>
  <si>
    <t>Zorg en Zekerheid</t>
  </si>
  <si>
    <t>Het Westerhonk</t>
  </si>
  <si>
    <t>DSW</t>
  </si>
  <si>
    <t>Zorgkantoor Waardenland</t>
  </si>
  <si>
    <t>Salland</t>
  </si>
  <si>
    <t>Stichting Woon- en Zorgcentrum Friso</t>
  </si>
  <si>
    <t>Stichting Baalderborg Groep</t>
  </si>
  <si>
    <t>Zorgkantoor Zwolle</t>
  </si>
  <si>
    <t>Zorgkantoor Utrecht</t>
  </si>
  <si>
    <t>Woon- Zorg- en Dienstencentrum 't Dijkhuis</t>
  </si>
  <si>
    <t>Stichting Rosengaerde</t>
  </si>
  <si>
    <t>Stichting Omega</t>
  </si>
  <si>
    <t>Zorgkantoor Amsterdam</t>
  </si>
  <si>
    <t>Stichting Woon- en Zorgcentrum Humanitas</t>
  </si>
  <si>
    <t>Zienn (SMO Fryslan)</t>
  </si>
  <si>
    <t>Stichting Radar</t>
  </si>
  <si>
    <t>Zorgkantoor Zuid-Limburg</t>
  </si>
  <si>
    <t>Stichting De Haardstee</t>
  </si>
  <si>
    <t>Stichting De Parabool</t>
  </si>
  <si>
    <t>Stichting Verzorgingshuis Talma Apeldoorn</t>
  </si>
  <si>
    <t>Hervormde Stichting tot Verzorging van Ouderen</t>
  </si>
  <si>
    <t>Stichting Bethanië</t>
  </si>
  <si>
    <t>Stichting Het Maanderzand Gereformeerd Verzorgingshuis</t>
  </si>
  <si>
    <t>Malderburch, centrum voor welzijn, wonen en zorg</t>
  </si>
  <si>
    <t>Protestants-Christelijk Zorgcentrum</t>
  </si>
  <si>
    <t>Stichting Protestants Christelijk Zorgcentrum 't Anker</t>
  </si>
  <si>
    <t>Stichting Woon- en Zorgcentrum Avondlicht</t>
  </si>
  <si>
    <t>Stichting OlmenEs</t>
  </si>
  <si>
    <t>Stichting De Ark Gemeenschap Regio Gouda</t>
  </si>
  <si>
    <t>Zorgkantoor Midden-Holland</t>
  </si>
  <si>
    <t>Stichting Dienstencentrum Oud Burgeren Gasthuis</t>
  </si>
  <si>
    <t>Stichting Maeykehiem</t>
  </si>
  <si>
    <t>Stichting Koraal (Noordoost-Brabant)</t>
  </si>
  <si>
    <t>Stichting Koraal (Midden-Brabant)</t>
  </si>
  <si>
    <t>Zorgkantoor Midden-Brabant</t>
  </si>
  <si>
    <t>Stichting Koraal (Noord-Limburg)</t>
  </si>
  <si>
    <t>Stichting Koraal (Zuid-Limburg)</t>
  </si>
  <si>
    <t>Stichting Daelzicht (Noord-Limburg)</t>
  </si>
  <si>
    <t>Stichting Daelzicht (Zuid-Limburg)</t>
  </si>
  <si>
    <t>Stichting Zorg-wooncentrum Den Bouw</t>
  </si>
  <si>
    <t>St. Barbara</t>
  </si>
  <si>
    <t>Stichting Esdégé/Reigersdaal</t>
  </si>
  <si>
    <t>Stichting Zorgrésidence Regina</t>
  </si>
  <si>
    <t>Stichting Verzorgingshuis De Koperhorst</t>
  </si>
  <si>
    <t>Stichting Sint Pieters en Bloklands Gasthuis</t>
  </si>
  <si>
    <t>Koninklijke Visio, LSSB (Groningen)</t>
  </si>
  <si>
    <t>Stichting Zorg- en Wooncentrum De Haven</t>
  </si>
  <si>
    <t>Woonzorgcentrum Maria Dommer</t>
  </si>
  <si>
    <t>Stichting Reinaerde</t>
  </si>
  <si>
    <t>Stichting Vecht en IJssel</t>
  </si>
  <si>
    <t>GGNet</t>
  </si>
  <si>
    <t>Stichting Bartholomeus Gasthuis</t>
  </si>
  <si>
    <t>Zorgkantoor Rotterdam</t>
  </si>
  <si>
    <t>Stichting Pluryn (Apeldoorn/Zutphen e.o.)</t>
  </si>
  <si>
    <t>Stichting Pluryn (Nijmegen)</t>
  </si>
  <si>
    <t>Stichting Pluryn (Arnhem)</t>
  </si>
  <si>
    <t>Stichting Hervormd Gemeentelijk Zorgcentrum Aelsmeer</t>
  </si>
  <si>
    <t>Stichting De Zijlen</t>
  </si>
  <si>
    <t>Stichting De Passerel</t>
  </si>
  <si>
    <t>Zideris (Utrecht)</t>
  </si>
  <si>
    <t>Raphaëlstichting (Noord-Holland Noord)</t>
  </si>
  <si>
    <t>Parnassia Groep</t>
  </si>
  <si>
    <t>RIBW Arnhem &amp; Veluwe Vallei</t>
  </si>
  <si>
    <t>Stichting SOVAK</t>
  </si>
  <si>
    <t>Stichting Nieuw Woelwijck</t>
  </si>
  <si>
    <t>Zorgkantoor Zaanstreek/Waterland</t>
  </si>
  <si>
    <t>RIBW Nijmegen en Rivierenland</t>
  </si>
  <si>
    <t>Stichting Leger des Heils Welzijns- en Gezondheidszorg</t>
  </si>
  <si>
    <t>Protestants Interkerkelijke Stichting Zorgcentrum Groot Hoogwaak</t>
  </si>
  <si>
    <t>Stichting FRION</t>
  </si>
  <si>
    <t>Jacobs Gasthuis centrum voor verzorgend wonen</t>
  </si>
  <si>
    <t>Wilhelmina Alida Stichting</t>
  </si>
  <si>
    <t>Zorgkantoor Haaglanden</t>
  </si>
  <si>
    <t>Stichting R.K. Zorgcentrum Roomburgh</t>
  </si>
  <si>
    <t>Stichting Zuidwester (Rotterdam)</t>
  </si>
  <si>
    <t>Harg Spaland centrum voor zorg en wonen</t>
  </si>
  <si>
    <t>Stichting Siloah (Twente)</t>
  </si>
  <si>
    <t>Stichting Siloah (Arnhem)</t>
  </si>
  <si>
    <t>Stichting Siloah (Zeeland)</t>
  </si>
  <si>
    <t>Zorgkantoor Zeeland</t>
  </si>
  <si>
    <t>Stichting Siloah (Midden-Holland)</t>
  </si>
  <si>
    <t>Huis Ter Leede</t>
  </si>
  <si>
    <t>Schiewaegh centrum voor wonen, zorg en welzijn</t>
  </si>
  <si>
    <t>Vaartland service- en zorgcentrum</t>
  </si>
  <si>
    <t>Stichting Woongemeenschap voor Ouderen</t>
  </si>
  <si>
    <t>Stichting Woonzorgcentrum De Zeeg</t>
  </si>
  <si>
    <t>Dr. Henri van der Hoevenkliniek</t>
  </si>
  <si>
    <t>Hervormde Stichting Bejaardenzorg Capelle aan den IJssel</t>
  </si>
  <si>
    <t>Stichting Het Spectrum</t>
  </si>
  <si>
    <t>Stichting Herman Frantsenhuizen</t>
  </si>
  <si>
    <t>Stichting Sjaloom Zorg</t>
  </si>
  <si>
    <t>Stichting Tragel Zorg</t>
  </si>
  <si>
    <t>Stichting Ouderenzorg Kapelle</t>
  </si>
  <si>
    <t>Juvent jeugd &amp; opvoedhulp Zeeland</t>
  </si>
  <si>
    <t>Schutse Zorg Tholen</t>
  </si>
  <si>
    <t>Prisma (Midden-Brabant)</t>
  </si>
  <si>
    <t>Stichting Ipse de Bruggen</t>
  </si>
  <si>
    <t>Stichting Eilandzorg Schouwen-Duiveland</t>
  </si>
  <si>
    <t>Stichting De Wijngaerd</t>
  </si>
  <si>
    <t>Stichting Zorgorganisatie Het Hoge Veer</t>
  </si>
  <si>
    <t>Stichting Pameijer</t>
  </si>
  <si>
    <t>Stichting Het Laar</t>
  </si>
  <si>
    <t>Vanboeijen</t>
  </si>
  <si>
    <t>Stichting Ouderenzorg Annenborch</t>
  </si>
  <si>
    <t>Stichting Gemiva-SVG Groep (Zuid-Holland Noord)</t>
  </si>
  <si>
    <t>Stichting Gemiva-SVG Groep (Haaglanden)</t>
  </si>
  <si>
    <t>Stichting Gemiva-SVG Groep (Midden-Holland)</t>
  </si>
  <si>
    <t>Stichting Gemiva-SVG Groep (Rotterdam)</t>
  </si>
  <si>
    <t>Stichting Gemiva-SVG Groep (Gouda)</t>
  </si>
  <si>
    <t>Stichting Estinea</t>
  </si>
  <si>
    <t>RIBW Kennemerland, Amstelland en de Meerlanden</t>
  </si>
  <si>
    <t>Stichting Driestroom</t>
  </si>
  <si>
    <t>Stichting Odion</t>
  </si>
  <si>
    <t>Stichting Philadelphia Zorg (Twente)</t>
  </si>
  <si>
    <t>Stichting Philadelphia Zorg (Arnhem)</t>
  </si>
  <si>
    <t>Stichting Philadelphia Zorg (Utrecht)</t>
  </si>
  <si>
    <t>Zorgkantoor 't Gooi</t>
  </si>
  <si>
    <t>Stichting Philadelphia Zorg (Haaglanden)</t>
  </si>
  <si>
    <t>Stichting Philadelphia Zorg (Zuid-Holland Noord)</t>
  </si>
  <si>
    <t>Stichting Philadelphia Zorg (Waardenland)</t>
  </si>
  <si>
    <t>Stichting Philadelphia Zorg (Groningen)</t>
  </si>
  <si>
    <t>Stichting Philadelphia Zorg</t>
  </si>
  <si>
    <t>Zorgkantoor Flevoland</t>
  </si>
  <si>
    <t>Stichting Ouderencentrum Huize Beek en Bos</t>
  </si>
  <si>
    <t>R.K. Stichting St. Jozef</t>
  </si>
  <si>
    <t>RIBW HVO-Querido</t>
  </si>
  <si>
    <t>Stichting Sprank (Groningen)</t>
  </si>
  <si>
    <t>Stichting Sprank (Delft Westland Oostland)</t>
  </si>
  <si>
    <t>Stichting Sprank (Zwolle)</t>
  </si>
  <si>
    <t>Stichting Leviaan</t>
  </si>
  <si>
    <t>Zorgcentrum Talma Haven</t>
  </si>
  <si>
    <t>Stichting Joods Bejaardencentrum 's-Gravenhage</t>
  </si>
  <si>
    <t>Stichting Cavent</t>
  </si>
  <si>
    <t>Stichting De Gelderhorst Centrum voor Oudere Doven</t>
  </si>
  <si>
    <t>Stichting Camphill-Gemeenschap Maartenhuis</t>
  </si>
  <si>
    <t>Stichting Missiehuis Vrijland</t>
  </si>
  <si>
    <t>Robert Coppesstichting</t>
  </si>
  <si>
    <t>Rosa Spier Stichting</t>
  </si>
  <si>
    <t>Stichting Sint Anna</t>
  </si>
  <si>
    <t>Stichting De Noorderbrug (Groningen)</t>
  </si>
  <si>
    <t>Stichting Het Lichtpunt</t>
  </si>
  <si>
    <t>Stichting De Linde</t>
  </si>
  <si>
    <t>Stichting De Keerderberg</t>
  </si>
  <si>
    <t>Stichting De Binnenvest</t>
  </si>
  <si>
    <t>Stichting Zorgcentrum La Providence</t>
  </si>
  <si>
    <t>Stichting Thedinghsweert</t>
  </si>
  <si>
    <t>Stichting Woonzorgcentrum De Beyart</t>
  </si>
  <si>
    <t>Stichting Ygdrasil</t>
  </si>
  <si>
    <t>Landelijke Stichting Vredenoord</t>
  </si>
  <si>
    <t>Stichting Zorgcentrum Huize Rosa</t>
  </si>
  <si>
    <t>Pedagogisch Sociaal Werk Midden-Limburg</t>
  </si>
  <si>
    <t>Stichting Interakt Contour Groep (Twente)</t>
  </si>
  <si>
    <t>Stichting Interakt Contour Groep (Midden-IJssel)</t>
  </si>
  <si>
    <t>Stichting Prezzent</t>
  </si>
  <si>
    <t>Stichting Anton Constandse (vh RIBW Den Haag)</t>
  </si>
  <si>
    <t>RIBW Fonteynenburg</t>
  </si>
  <si>
    <t>Stichting Careander (Arnhem)</t>
  </si>
  <si>
    <t>Stichting Abrona</t>
  </si>
  <si>
    <t>Stichting ASVZ (Rotterdam)</t>
  </si>
  <si>
    <t>Stichting ASVZ (Waardenland)</t>
  </si>
  <si>
    <t>Stichting ASVZ</t>
  </si>
  <si>
    <t>Stichting ASVZ (West-Brabant)</t>
  </si>
  <si>
    <t>Stichting De Trans</t>
  </si>
  <si>
    <t>Stichting Rivierduinen</t>
  </si>
  <si>
    <t>Stichting Ouderenzorg Cleijenborch</t>
  </si>
  <si>
    <t>JP van den Bent Stichting</t>
  </si>
  <si>
    <t>Stichting Sherpa</t>
  </si>
  <si>
    <t>Prinsenstichting</t>
  </si>
  <si>
    <t>Stichting LeekerweideGroep</t>
  </si>
  <si>
    <t>Stichting Severinus</t>
  </si>
  <si>
    <t>Stichting Gehandicaptenzorg Limburg (Zuid-Limburg)</t>
  </si>
  <si>
    <t>Stichting Gehandicaptenzorg Limburg</t>
  </si>
  <si>
    <t>Stichting SDW</t>
  </si>
  <si>
    <t>Stichting Humanitas DMH (Groningen)</t>
  </si>
  <si>
    <t>Stichting Humanitas DMH (Arnhem)</t>
  </si>
  <si>
    <t>Stichting Humanitas DMH (Midden-IJssel)</t>
  </si>
  <si>
    <t>Stichting Humanitas DMH (Delft Westland Oostland)</t>
  </si>
  <si>
    <t>Stichting Centrum voor Vrijwillige en Professionele Maatschappelijke Dienstverlening</t>
  </si>
  <si>
    <t>De Hartekamp Groep</t>
  </si>
  <si>
    <t>Stichting Het Raamwerk</t>
  </si>
  <si>
    <t>Stichting Het Gors</t>
  </si>
  <si>
    <t>Siza (Arnhem)</t>
  </si>
  <si>
    <t>Siza (Apeldoorn/Zutphen e.o)</t>
  </si>
  <si>
    <t>Stichting Zorgboerderij Chaamdijk</t>
  </si>
  <si>
    <t>Gemini Zorg en Dienstverlening</t>
  </si>
  <si>
    <t>Stichting Middin</t>
  </si>
  <si>
    <t>Stichting Livio</t>
  </si>
  <si>
    <t>Stichting Baalderborg</t>
  </si>
  <si>
    <t>NOVA Zorgboerderij</t>
  </si>
  <si>
    <t>Zorgverlening PGZ</t>
  </si>
  <si>
    <t>Stichting Samenwerkende Zorgboeren Zuid (SZZ)</t>
  </si>
  <si>
    <t>Doenersdreef Zorg B.V.</t>
  </si>
  <si>
    <t>Stichting Kind In Ontwikkeling (KIO)</t>
  </si>
  <si>
    <t>Stichting Epilepsie Instellingen Nederland (SEIN)</t>
  </si>
  <si>
    <t>Stichting Kempenhaeghe</t>
  </si>
  <si>
    <t>Stichting Lentekind</t>
  </si>
  <si>
    <t>Stichting Nedereind</t>
  </si>
  <si>
    <t>Stichting Enzo</t>
  </si>
  <si>
    <t>Stichting Aveleijn</t>
  </si>
  <si>
    <t>Stichting Maatschappelijke Opvang Helmond e.o.</t>
  </si>
  <si>
    <t>Professionals in NAH B.V. (Noordoost Brabant)</t>
  </si>
  <si>
    <t>Professionals in NAH B.V. (Twente)</t>
  </si>
  <si>
    <t>Professionals in NAH B.V. (Arnhem)</t>
  </si>
  <si>
    <t>Werkdag BV</t>
  </si>
  <si>
    <t>Zorg- en verblijfsboerderij Juutsom</t>
  </si>
  <si>
    <t>Stichting Maatschappelijke opvang Verdihuis</t>
  </si>
  <si>
    <t>Stichting Mondriaan</t>
  </si>
  <si>
    <t>RIBW Heuvelland en Maasvallei</t>
  </si>
  <si>
    <t>Talent</t>
  </si>
  <si>
    <t>Labyrint Zorg</t>
  </si>
  <si>
    <t>Prozorg B.V.</t>
  </si>
  <si>
    <t>Prodeba B.V.</t>
  </si>
  <si>
    <t>Maaszicht</t>
  </si>
  <si>
    <t>Stichting Hof en Hiem</t>
  </si>
  <si>
    <t>Stichting PCSOH</t>
  </si>
  <si>
    <t>Catharina Stichting</t>
  </si>
  <si>
    <t>Stichting LuciVer</t>
  </si>
  <si>
    <t>Stichting Vughterstede, zorgcentra voor ouderen</t>
  </si>
  <si>
    <t>Stichting Wonen en Zorg Purmerend</t>
  </si>
  <si>
    <t>Stichting Zorggroep Ena</t>
  </si>
  <si>
    <t>Exploitatiestichting Westerholm/Rikkers Lubbers</t>
  </si>
  <si>
    <t>Stichting Sint Joris</t>
  </si>
  <si>
    <t>Stichting Zorgcollectief Zuidwest-Drenthe</t>
  </si>
  <si>
    <t>Stichting Eykenburg</t>
  </si>
  <si>
    <t>Stichting Cedrah</t>
  </si>
  <si>
    <t>De Pieter Raat Stichting</t>
  </si>
  <si>
    <t>Stichting Ouderenzorg Wilgaerden</t>
  </si>
  <si>
    <t>Markenheem, centra voor zorg en dienstverlening</t>
  </si>
  <si>
    <t>Woonzorg Flevoland</t>
  </si>
  <si>
    <t>Stichting Alerimus</t>
  </si>
  <si>
    <t>Stichting Samen Zorgen</t>
  </si>
  <si>
    <t>Interzorg, Regulier B.V.</t>
  </si>
  <si>
    <t>Stichting Sara</t>
  </si>
  <si>
    <t>Stichting Thuiszorg Zuidwest Friesland</t>
  </si>
  <si>
    <t>Stichting Thuiszorg Het Friese Land</t>
  </si>
  <si>
    <t>Evean Thuiszorg (Noord-Holland Noord)</t>
  </si>
  <si>
    <t>Stichting Thuiszorg West-Brabant</t>
  </si>
  <si>
    <t>IZO Individuele Zorg</t>
  </si>
  <si>
    <t>Stichting dr. Schroeder van der Kolk-Bedrijven</t>
  </si>
  <si>
    <t>Stichting Thuiszorg Het Centrum</t>
  </si>
  <si>
    <t>Stichting Ons Bedrijf</t>
  </si>
  <si>
    <t>Interzorg Oss Thuiszorg B.V.</t>
  </si>
  <si>
    <t>Stichting Combiwel Welzijn</t>
  </si>
  <si>
    <t>Zienn (Den Eikelaar)</t>
  </si>
  <si>
    <t>Stichting Landzijde</t>
  </si>
  <si>
    <t>Stichting Hospice Dignitas</t>
  </si>
  <si>
    <t>Stichting Wonen Plus Welzijn</t>
  </si>
  <si>
    <t>Thuiszorg Beers B.V.</t>
  </si>
  <si>
    <t>Stichting Zorginjection Thuiszorg</t>
  </si>
  <si>
    <t>Stichting Thuiszorg Helpende Hand</t>
  </si>
  <si>
    <t>Stichting Zozijn</t>
  </si>
  <si>
    <t>Stichting De Waerden (Noord-Holland Noord)</t>
  </si>
  <si>
    <t>Stichting De Waerden (Kennemerland)</t>
  </si>
  <si>
    <t>Stichting Verpleeghuis Het Parkhuis</t>
  </si>
  <si>
    <t>Stichting Heliomare</t>
  </si>
  <si>
    <t>Rudolf Steiner Zorg</t>
  </si>
  <si>
    <t>Stichting Pergamijn (Noord-Limburg)</t>
  </si>
  <si>
    <t>Stichting Pergamijn (Zuid-Limburg)</t>
  </si>
  <si>
    <t>Stichting De Okkernoot</t>
  </si>
  <si>
    <t>S.V.V.G. De Schutse</t>
  </si>
  <si>
    <t>TSN Verzorging &amp; Verpleging B.V.</t>
  </si>
  <si>
    <t>Liemerije, deskundige zorg voor ouderen</t>
  </si>
  <si>
    <t>Stichting Profila Zorg (Zuid-Hollandse Eilanden)</t>
  </si>
  <si>
    <t>Stichting Profila Zorg (Groningen)</t>
  </si>
  <si>
    <t>Lunet Zorg (Zuidoost-Brabant)</t>
  </si>
  <si>
    <t>Humanitas Zorg (Rotterdam)</t>
  </si>
  <si>
    <t>Humanitas Zorg (Zuid-Hollandse Eilanden)</t>
  </si>
  <si>
    <t>De Zellingen Nieuwerkerk</t>
  </si>
  <si>
    <t>De Zellingen Capelle-Krimpen</t>
  </si>
  <si>
    <t>Zuyderland Zorgcentra BV (Noord-Limburg)</t>
  </si>
  <si>
    <t>Stichting Zuyderland Medisch Centrum</t>
  </si>
  <si>
    <t>Zuyderland Zorgcentra BV (Zuid-Limburg)</t>
  </si>
  <si>
    <t>Stichting Verpleeghuis Bergweide</t>
  </si>
  <si>
    <t>Stichting IrisZorg</t>
  </si>
  <si>
    <t>WerkPro (Groningen)</t>
  </si>
  <si>
    <t>Aafje (Waardenland)</t>
  </si>
  <si>
    <t>Aafje (Zuid-Hollandse Eilanden)</t>
  </si>
  <si>
    <t>Aafje</t>
  </si>
  <si>
    <t>Stichting ActiVite thuis in wonen, welzijn en zorg</t>
  </si>
  <si>
    <t>Buurtzorg Nederland</t>
  </si>
  <si>
    <t>Huize Adegeest</t>
  </si>
  <si>
    <t>Stichting Florence</t>
  </si>
  <si>
    <t>Allerzorg B.V. (Noord en Midden Limburg)</t>
  </si>
  <si>
    <t>Allerzorg B.V. (Zuid-Holland Noord)</t>
  </si>
  <si>
    <t>Allerzorg B.V. (West-Brabant)</t>
  </si>
  <si>
    <t>Stichting AmaliaZorg</t>
  </si>
  <si>
    <t>AmaliaZorg, locatie Catharinenberg te Oisterwijk</t>
  </si>
  <si>
    <t>Stichting Carintreggeland</t>
  </si>
  <si>
    <t>Stichting ZorgBalans</t>
  </si>
  <si>
    <t>Stichting Christelijk Verpleeghuis Barneveld</t>
  </si>
  <si>
    <t>Stichting Ons Tweede Thuis</t>
  </si>
  <si>
    <t>Kentalis Zorg - Effatha Guyot Zorg (Groningen)</t>
  </si>
  <si>
    <t>Kentalis Zorg - Viataal (Noordoost-Brabant)</t>
  </si>
  <si>
    <t>Stichting Humanitas Onder Dak Twente</t>
  </si>
  <si>
    <t>Unal Zorg (Amsterdam)</t>
  </si>
  <si>
    <t>Stichting Onder Een Dak (Stoed)</t>
  </si>
  <si>
    <t>Trajectum GGZ</t>
  </si>
  <si>
    <t>Maatschappelijke Opvang Breda e.o.</t>
  </si>
  <si>
    <t>PrivaZorg AWBZ B.V.</t>
  </si>
  <si>
    <t>RIBW IJssel-Vecht</t>
  </si>
  <si>
    <t>Curadomi (Zuid-Holland Noord)</t>
  </si>
  <si>
    <t>Stichting WonenPlus</t>
  </si>
  <si>
    <t>Rivas Zorggroep thuiszorg (Waardenland)</t>
  </si>
  <si>
    <t>Stichting NOVIzorg</t>
  </si>
  <si>
    <t>Zorggroep Solis</t>
  </si>
  <si>
    <t>Huize Maranatha</t>
  </si>
  <si>
    <t>Elim</t>
  </si>
  <si>
    <t>Stichting Syndion</t>
  </si>
  <si>
    <t>RST Zorgverleners</t>
  </si>
  <si>
    <t>Woon-Zorgcentrum De Zonnehof</t>
  </si>
  <si>
    <t>Stichting Argos Zorggroep regio Noord</t>
  </si>
  <si>
    <t>Breede Vliet/Meeuwenhof</t>
  </si>
  <si>
    <t>Hooge-Werf/Klepperweide Es</t>
  </si>
  <si>
    <t>Stichting Land van Horne</t>
  </si>
  <si>
    <t>Stichting Zorgcombinatie Marga Klompé</t>
  </si>
  <si>
    <t>Stichting Zorgcombinatie Marga Klompé (De Hoge Weide)</t>
  </si>
  <si>
    <t>Vierstroom (Haaglanden)</t>
  </si>
  <si>
    <t>Vierstroom (Midden-Holland)</t>
  </si>
  <si>
    <t>Vierstroom (Delft Westland Oostland)</t>
  </si>
  <si>
    <t>Zorgcentrum d'Amandelhof</t>
  </si>
  <si>
    <t>Zorgcentrum Uitzicht</t>
  </si>
  <si>
    <t>Huize Sint Jozef</t>
  </si>
  <si>
    <t>Stichting Laurens</t>
  </si>
  <si>
    <t>Cordaan VG</t>
  </si>
  <si>
    <t>Cordaan, In het Zomerpark</t>
  </si>
  <si>
    <t>Directzorg Nederland B.V.</t>
  </si>
  <si>
    <t>Stichting Zorg Adullam</t>
  </si>
  <si>
    <t>Adullam Zuidwest-Nederland</t>
  </si>
  <si>
    <t>Samenwerkende woon- en zorgvoorzieningen voor gehandicapten (SWZ)</t>
  </si>
  <si>
    <t>Stichting Protestante Zorggroep Crabbehof</t>
  </si>
  <si>
    <t>Frankeland centr.verzorgd wonen,verpleging&amp;welzijn</t>
  </si>
  <si>
    <t>Atlant Zorggroep</t>
  </si>
  <si>
    <t>Stichting Azora</t>
  </si>
  <si>
    <t>Stichting Interzorg Noord Nederland</t>
  </si>
  <si>
    <t>Stichting De Posten</t>
  </si>
  <si>
    <t>Stichting Zorgpartners Friesland</t>
  </si>
  <si>
    <t>Stichting Sint Jacob</t>
  </si>
  <si>
    <t>Stichting Valkenhof Centrum voor verpleging en verzorging</t>
  </si>
  <si>
    <t>Stichting Werkt voor Ouderen</t>
  </si>
  <si>
    <t>Van Neynselstichting</t>
  </si>
  <si>
    <t>Regionale Stichting Zorgcentra De Kempen</t>
  </si>
  <si>
    <t>Stichting Groenhuysen</t>
  </si>
  <si>
    <t>Stichting Jan Berchmans</t>
  </si>
  <si>
    <t>Stichting HilverZorg</t>
  </si>
  <si>
    <t>Stichting de Hoven</t>
  </si>
  <si>
    <t>Stichting Kalorama</t>
  </si>
  <si>
    <t>Zorgspectrum Het Zand</t>
  </si>
  <si>
    <t>Stichting Carinova (Zorggroep De Leiboom)</t>
  </si>
  <si>
    <t>Stichting ZGR</t>
  </si>
  <si>
    <t>Stichting Allévo, zorg- en dienstverlening</t>
  </si>
  <si>
    <t>Zonnehuisgroep Vlaardingen</t>
  </si>
  <si>
    <t>Alrijne</t>
  </si>
  <si>
    <t>Stichting Sint Elisabeth</t>
  </si>
  <si>
    <t>Stichting Zorggroep Oldael</t>
  </si>
  <si>
    <t>Stichting Nusantara</t>
  </si>
  <si>
    <t>Innoforte</t>
  </si>
  <si>
    <t>RK Stichting Zorgcentra Meerlanden</t>
  </si>
  <si>
    <t>Stichting De Zorgboog</t>
  </si>
  <si>
    <t>Zorgpartners Midden-Holland</t>
  </si>
  <si>
    <t>Stichting Zorgcentra De Betuwe</t>
  </si>
  <si>
    <t>Zorggroep Tangenborgh</t>
  </si>
  <si>
    <t>Stichting Sint Jozefoord</t>
  </si>
  <si>
    <t>Stichting Coloriet</t>
  </si>
  <si>
    <t>Stichting Vilente</t>
  </si>
  <si>
    <t>Stichting Avoord, Zorg &amp; Wonen</t>
  </si>
  <si>
    <t>Park Zuiderhout</t>
  </si>
  <si>
    <t>Stichting Zorgcentra Rivierenland</t>
  </si>
  <si>
    <t>Zorggroep Almere</t>
  </si>
  <si>
    <t>Stichting Amstelring</t>
  </si>
  <si>
    <t>Stichting Wassenaarse Zorgverlening</t>
  </si>
  <si>
    <t>Stichting Woon- en Zorgcentrum De Merwelanden</t>
  </si>
  <si>
    <t>Stichting Maria-Oord wonen, welzijn, zorg en verpleging</t>
  </si>
  <si>
    <t>Stichting Zorggroep Meander</t>
  </si>
  <si>
    <t>De Hervormde Stichting Sonneburgh</t>
  </si>
  <si>
    <t>Stichting Zorg en Verpleging Goeree-Overflakkee</t>
  </si>
  <si>
    <t>Stichting Zorgverlening Het Baken</t>
  </si>
  <si>
    <t>Centraalzorg B.V.</t>
  </si>
  <si>
    <t>Thuiszorg Inis (Rotterdam)</t>
  </si>
  <si>
    <t>Nieuwe Eindhovense Opvang Stichting (Neos)</t>
  </si>
  <si>
    <t>Stichting Geriant</t>
  </si>
  <si>
    <t>Stichting Amsta (DKJ)</t>
  </si>
  <si>
    <t>Stichting Amsta</t>
  </si>
  <si>
    <t>Stichting Residentie Buitenzorg</t>
  </si>
  <si>
    <t>Stichting Oosterlengte</t>
  </si>
  <si>
    <t>Stichting RMPI-de Grote Rivieren</t>
  </si>
  <si>
    <t>RIBW Midden-Brabant</t>
  </si>
  <si>
    <t>Stichting Arkin</t>
  </si>
  <si>
    <t>Stichting Pleyade</t>
  </si>
  <si>
    <t>Stichting ZZG zorggroep</t>
  </si>
  <si>
    <t>Stichting Zorggroep Manna</t>
  </si>
  <si>
    <t>Vivantes Zorggroep</t>
  </si>
  <si>
    <t>Stichting AxionContinu</t>
  </si>
  <si>
    <t>Stichting Vivent</t>
  </si>
  <si>
    <t>Stichting Libertas Leiden</t>
  </si>
  <si>
    <t>Professionals in NAH B.V. (Midden IJssel)</t>
  </si>
  <si>
    <t>Maatschappelijk Ondersteunings Bureau B.V.</t>
  </si>
  <si>
    <t>De ZorgZaak</t>
  </si>
  <si>
    <t>Stichting Moveoo</t>
  </si>
  <si>
    <t>Stichting Savant</t>
  </si>
  <si>
    <t>Stichting MeanderGroep Zuid-Limburg</t>
  </si>
  <si>
    <t>Attent wonen welzijn zorg</t>
  </si>
  <si>
    <t>Careyn Zuid-Hollandse Eilanden B.V.</t>
  </si>
  <si>
    <t>Stichting LIMOR</t>
  </si>
  <si>
    <t>Opella, protestants-christelijke stichting voor wonen, zorg en welzijn</t>
  </si>
  <si>
    <t>Zorggroep Apeldoorn en omstreken</t>
  </si>
  <si>
    <t>Zorginstellingen Pieter van Foreest</t>
  </si>
  <si>
    <t>Stichting Zorggroep Maas&amp;Waal</t>
  </si>
  <si>
    <t>Stichting Lentis</t>
  </si>
  <si>
    <t>Dignis</t>
  </si>
  <si>
    <t>Stichting Careaz wonen, welzijn, zorg</t>
  </si>
  <si>
    <t>Riwis Zorg &amp; Welzijn</t>
  </si>
  <si>
    <t>Stichting Riwis Zorg &amp; Welzijn VVT</t>
  </si>
  <si>
    <t>Zonnehuisgroep IJssel-Vecht</t>
  </si>
  <si>
    <t>Stichting ZuidOostZorg</t>
  </si>
  <si>
    <t>Stichting JonkersZorg</t>
  </si>
  <si>
    <t>Stichting Exploitatie Hospice Alkmaar</t>
  </si>
  <si>
    <t>Amaris Zorggroep</t>
  </si>
  <si>
    <t>Stichting Inovum</t>
  </si>
  <si>
    <t>Protestant Christelijke Stichting Waardeburgh</t>
  </si>
  <si>
    <t>Cicero Zorggroep</t>
  </si>
  <si>
    <t>Stichting Alkcare</t>
  </si>
  <si>
    <t>Stichting DSV (Duinrand Salem Vlietstede)</t>
  </si>
  <si>
    <t>Stichting Vitalis WoonZorg Groep (Zuidoost-Brabant)</t>
  </si>
  <si>
    <t>IJsselheem Holding te Kampen</t>
  </si>
  <si>
    <t>Stichting TriviumMeulenbeltZorg</t>
  </si>
  <si>
    <t>Stichting Zorggroep Charim</t>
  </si>
  <si>
    <t>Stichting Wijdezorg</t>
  </si>
  <si>
    <t>Stichting BrabantZorg</t>
  </si>
  <si>
    <t>Stichting Participe Amstelland</t>
  </si>
  <si>
    <t>De Zorggroep</t>
  </si>
  <si>
    <t>Stichting Zorggroep Liante</t>
  </si>
  <si>
    <t>Stichting Haagse Wijk- en Woonzorg (HWW)</t>
  </si>
  <si>
    <t>Aardema Thuiszorg B.V. (Friesland)</t>
  </si>
  <si>
    <t>De Zorgspecialist B.V.</t>
  </si>
  <si>
    <t>ROZA zorg</t>
  </si>
  <si>
    <t>Zorgfederatie Oldenzaal</t>
  </si>
  <si>
    <t>Stichting Insula Dei Huize Kohlmann</t>
  </si>
  <si>
    <t>Stichting Saffier/Zorggroep De Residentie</t>
  </si>
  <si>
    <t>ViVa! Zorggroep (Kennemerland)</t>
  </si>
  <si>
    <t>Stichting Woonzorggroep Samen</t>
  </si>
  <si>
    <t>Stichting HVP Zorg</t>
  </si>
  <si>
    <t>Thuiszorg Inis (Haaglanden)</t>
  </si>
  <si>
    <t>ZINN</t>
  </si>
  <si>
    <t>Stichting de Wever</t>
  </si>
  <si>
    <t>Sint Annaklooster</t>
  </si>
  <si>
    <t>Stichting Zorgstroom</t>
  </si>
  <si>
    <t>Zinzia Zorggroep</t>
  </si>
  <si>
    <t>Zorgorganisatie Zorg-Vuldig b.v. (Zuid-Holland Noord)</t>
  </si>
  <si>
    <t>Dijk en Duin B.V.</t>
  </si>
  <si>
    <t>Pro Persona</t>
  </si>
  <si>
    <t>Wijkzorg Comfort B.V.</t>
  </si>
  <si>
    <t>Sinai-Kliniek</t>
  </si>
  <si>
    <t>Stichting Warm Thuis</t>
  </si>
  <si>
    <t>Stichting Sensire</t>
  </si>
  <si>
    <t>Stichting GGZ Noord-Holland-Noord</t>
  </si>
  <si>
    <t>Stichting Mediant GGZ</t>
  </si>
  <si>
    <t>GGZ Drenthe (GGZ)</t>
  </si>
  <si>
    <t>Stichting Eleos</t>
  </si>
  <si>
    <t>Stichting Altrecht</t>
  </si>
  <si>
    <t>Reinier van Arkel Groep, locatie 's-Hertogenbosch</t>
  </si>
  <si>
    <t>Verslavingszorg Noord Nederland (Groningen)</t>
  </si>
  <si>
    <t>Stichting GGZ West-Brabant</t>
  </si>
  <si>
    <t>Stichting GGZ Friesland</t>
  </si>
  <si>
    <t>RIBW Leger des Heils GGZ Groningen</t>
  </si>
  <si>
    <t>RIBW Leger des Heils GGZ Amstelland en de Meerlanden</t>
  </si>
  <si>
    <t>RIBW Leger des Heils GGZ Twente</t>
  </si>
  <si>
    <t>RIBW Leger des Heils GGZ Noord Limburg</t>
  </si>
  <si>
    <t>Stichting Emergis</t>
  </si>
  <si>
    <t>GGz Breburg</t>
  </si>
  <si>
    <t>GGZ Breburg</t>
  </si>
  <si>
    <t>Kessler Stichting</t>
  </si>
  <si>
    <t>Adelante</t>
  </si>
  <si>
    <t>Stichting Kloosterverzorgingshuis Glorieux</t>
  </si>
  <si>
    <t>Archipel</t>
  </si>
  <si>
    <t>Zorggroep Groningen</t>
  </si>
  <si>
    <t>Zorg Groep Beek B.V.</t>
  </si>
  <si>
    <t>Stichting Zorggroep Ter Weel</t>
  </si>
  <si>
    <t>Stichting QuaRijn</t>
  </si>
  <si>
    <t>Vitaal Thuiszorg B.V.</t>
  </si>
  <si>
    <t>Rivas Zorggroep thuiszorg (West-Brabant)</t>
  </si>
  <si>
    <t>Prisma (West-Brabant)</t>
  </si>
  <si>
    <t>Henriëlla Thuiszorg B.V.</t>
  </si>
  <si>
    <t>BetuweZorg B.V.</t>
  </si>
  <si>
    <t>Thuiszorg Inis (Nijmegen)</t>
  </si>
  <si>
    <t>ZorgPlus (V.O.F)</t>
  </si>
  <si>
    <t>Stichting KAG-zorg</t>
  </si>
  <si>
    <t>Comfortzorg AWBZ Heerenveen</t>
  </si>
  <si>
    <t>LIMOR (Delft Westland Oostland)</t>
  </si>
  <si>
    <t>Royaal Thuis</t>
  </si>
  <si>
    <t>Huize Winterdijk</t>
  </si>
  <si>
    <t>Beter Thuis Wonen Thuiszorg (Groningen)</t>
  </si>
  <si>
    <t>Beter Thuis Wonen Thuiszorg (Midden IJssel)</t>
  </si>
  <si>
    <t>Cooperatieve Vereniging Boer en Zorg B.A.</t>
  </si>
  <si>
    <t>Buurtzorg regio Groningen</t>
  </si>
  <si>
    <t>Buurtzorg regio Arnhem</t>
  </si>
  <si>
    <t>Allerzorg B.V. (Groningen)</t>
  </si>
  <si>
    <t>Zorggroep Kans B.V.</t>
  </si>
  <si>
    <t>Stichting tante Louise-Vivensis Zorg</t>
  </si>
  <si>
    <t>Stichting Ambiq</t>
  </si>
  <si>
    <t>Zorgwaard</t>
  </si>
  <si>
    <t>Stichting Brentano Amstelveen</t>
  </si>
  <si>
    <t>Zorggroep Drenthe (Drenthe)</t>
  </si>
  <si>
    <t>Stichting Fier</t>
  </si>
  <si>
    <t>GGZ-groep Noord- en Midden Limburg</t>
  </si>
  <si>
    <t>Icare</t>
  </si>
  <si>
    <t>Stichting Amerpoort</t>
  </si>
  <si>
    <t>Stichting SIG</t>
  </si>
  <si>
    <t>Zorggroep Tellus</t>
  </si>
  <si>
    <t>Stichting De Witte Hoeve</t>
  </si>
  <si>
    <t>TSN Woonzorg B.V.</t>
  </si>
  <si>
    <t>Evita Zorg B.V. (Haaglanden)</t>
  </si>
  <si>
    <t>ZorgPlus B.V.</t>
  </si>
  <si>
    <t>Zorgboerderij De Wettering</t>
  </si>
  <si>
    <t>Stichting Buitengewoon leren &amp; werken - Prins Heerlijk</t>
  </si>
  <si>
    <t>Actief Zorg B.V.</t>
  </si>
  <si>
    <t>Stichting Zorgboeren Zuid-Holland</t>
  </si>
  <si>
    <t>Eddee Zorgverlening B.V. (Waardenland)</t>
  </si>
  <si>
    <t>Residentie Buitenzorg (Twente)</t>
  </si>
  <si>
    <t>Cooperatieve vereniging Zorg Dichtbij U.A.</t>
  </si>
  <si>
    <t>Stichting Werkgelegenheidsinitiatieven Noordoost Twente</t>
  </si>
  <si>
    <t>Allerzorg (Arnhem)</t>
  </si>
  <si>
    <t>Zorgburo De Liemers B.V.</t>
  </si>
  <si>
    <t>BrumBrum</t>
  </si>
  <si>
    <t>Plushome B.V.</t>
  </si>
  <si>
    <t>Zorgboerderij de vier jaargetijden</t>
  </si>
  <si>
    <t>PIT Twente B.V.</t>
  </si>
  <si>
    <t>Zorggroep Stad en Ommeland B.V.</t>
  </si>
  <si>
    <t>Joling Thuiszorg BV</t>
  </si>
  <si>
    <t>Cura XL</t>
  </si>
  <si>
    <t>Raeger Stichting</t>
  </si>
  <si>
    <t>Stichting Zorgboerderij Ons Verlangen</t>
  </si>
  <si>
    <t>Verpleeghuis Norschoten, locatie Putten en Elspeet</t>
  </si>
  <si>
    <t>Kinderhospice ZonnaCare</t>
  </si>
  <si>
    <t>De Seizoenen B.V.</t>
  </si>
  <si>
    <t>Stichting Topaz</t>
  </si>
  <si>
    <t>De Zorgcirkel</t>
  </si>
  <si>
    <t>Zozijn (Apeldoorn Zutphen e.o.)</t>
  </si>
  <si>
    <t>Perspectief GZ b.v.</t>
  </si>
  <si>
    <t>Allerzorg (Utrecht)</t>
  </si>
  <si>
    <t>Stichting Careander</t>
  </si>
  <si>
    <t>Stichting Zonnehuisgroep Noord</t>
  </si>
  <si>
    <t>Lister</t>
  </si>
  <si>
    <t>Stichting Verian Nijmegen e.o.</t>
  </si>
  <si>
    <t>Parnassia B.V.</t>
  </si>
  <si>
    <t>Stichting Verian</t>
  </si>
  <si>
    <t>TSN Verzorging &amp; Verpleging  B.V.</t>
  </si>
  <si>
    <t>Accolade Zorggroep</t>
  </si>
  <si>
    <t>Stichting Trajectum</t>
  </si>
  <si>
    <t>Stichting Pro Senectute</t>
  </si>
  <si>
    <t>Zorgfamilie B.V.</t>
  </si>
  <si>
    <t>Woonzorg Unie Veluwe</t>
  </si>
  <si>
    <t>Stichting Saxenburgh Groep</t>
  </si>
  <si>
    <t>Stichting KinderThuisZorg</t>
  </si>
  <si>
    <t>Coöperatie Boer en Zorg</t>
  </si>
  <si>
    <t>Professionals in NAH B.V. (Apeldoorn / Zutphen)</t>
  </si>
  <si>
    <t>Zonnehuisgroep Amstelland</t>
  </si>
  <si>
    <t>Raphaëlstichting</t>
  </si>
  <si>
    <t>Stichting de Tussenvoorziening</t>
  </si>
  <si>
    <t>ExpertCare B.V.</t>
  </si>
  <si>
    <t>Stichting Vérian Nijmegen e.o.</t>
  </si>
  <si>
    <t>Royal Care</t>
  </si>
  <si>
    <t>Dunya Zorg en Welzijn</t>
  </si>
  <si>
    <t>Heppie Deejs B.V.</t>
  </si>
  <si>
    <t>AristoZorg B.V.</t>
  </si>
  <si>
    <t>Stichting Linge's Zorglandgoed</t>
  </si>
  <si>
    <t>Het Zorgmakelaarskantoor ZIN B.V.</t>
  </si>
  <si>
    <t>Vierstroom B.V.</t>
  </si>
  <si>
    <t>Verslavingszorg Noord Nederland (VNN)</t>
  </si>
  <si>
    <t>A&amp;S Groep B.V.</t>
  </si>
  <si>
    <t>Verburgt - Molhuysen Zorg B.V.</t>
  </si>
  <si>
    <t>PrivaZorg Arnhem B.V.</t>
  </si>
  <si>
    <t>Splendid Care B.V.</t>
  </si>
  <si>
    <t>Thuiszorg de Lindeboom</t>
  </si>
  <si>
    <t>Stichting Het Robertshuis</t>
  </si>
  <si>
    <t>Klaver4</t>
  </si>
  <si>
    <t>Zorgcoöperatie Klaver4You</t>
  </si>
  <si>
    <t>Stichting Reigershoeve</t>
  </si>
  <si>
    <t>Madeliefje Thuiszorg</t>
  </si>
  <si>
    <t>Thuiszorg Samen Verder B.V.</t>
  </si>
  <si>
    <t>Zorgmed Thuiszorg B.V.</t>
  </si>
  <si>
    <t>Cello</t>
  </si>
  <si>
    <t>Stichting Azibo</t>
  </si>
  <si>
    <t>Stichting Woonbegeleiding Jong Volwassenen</t>
  </si>
  <si>
    <t>European Social Projects Office B.V. (ESPO)</t>
  </si>
  <si>
    <t>Stichting Interakt Contour Groep</t>
  </si>
  <si>
    <t>Stichting De Zorgcirkel</t>
  </si>
  <si>
    <t>Stichting GGZ Centraal</t>
  </si>
  <si>
    <t>Elver</t>
  </si>
  <si>
    <t>Stichting Zuidwester (Zuid-Hollandse Eilanden)</t>
  </si>
  <si>
    <t>Stichting Geïntegreerde GGZ in Eindhoven en de Kempen</t>
  </si>
  <si>
    <t>HerZorg B.V.</t>
  </si>
  <si>
    <t>KompAss B.V.</t>
  </si>
  <si>
    <t>Stichting Ludgerus, wonen voor senioren</t>
  </si>
  <si>
    <t>Beter Thuis Wonen Thuiszorg</t>
  </si>
  <si>
    <t>Pallia Zorgbureau BV (voorheen Senna Zorg)</t>
  </si>
  <si>
    <t>Coöperatieve vereniging Zorg Dichtbij U.A.</t>
  </si>
  <si>
    <t>Amare Zorgcoaching B.V.</t>
  </si>
  <si>
    <t>Zorg Intens B.V.</t>
  </si>
  <si>
    <t>Coöperatie Zorg Dichtbij U.A.</t>
  </si>
  <si>
    <t>Villa Attent</t>
  </si>
  <si>
    <t>Stichting Zekere Basis</t>
  </si>
  <si>
    <t>Stichting het Maathuis</t>
  </si>
  <si>
    <t>Stichting Firmitas</t>
  </si>
  <si>
    <t>Oranjeborg B.V.</t>
  </si>
  <si>
    <t>Jagerhuis ZIN BV</t>
  </si>
  <si>
    <t>Zonnehuizen Kind &amp; Jeugd</t>
  </si>
  <si>
    <t>Driezorg, Stichting voor Wonen, Zorg en Welzijn</t>
  </si>
  <si>
    <t>Stichting Zonnehuisgroep Amstelland</t>
  </si>
  <si>
    <t>Stichting met GGZ</t>
  </si>
  <si>
    <t>PC Stichting Woonzorgcentrum Foswert</t>
  </si>
  <si>
    <t>Stichting Proteion</t>
  </si>
  <si>
    <t>Middin</t>
  </si>
  <si>
    <t>Stichting Evean Zorg</t>
  </si>
  <si>
    <t>Stichting NiKo</t>
  </si>
  <si>
    <t>DM Exploitatie B.V. (Amsterdam)</t>
  </si>
  <si>
    <t>Stichting Carinova Thuiszorg</t>
  </si>
  <si>
    <t>Stichting ZorgWiel (Arnhem)</t>
  </si>
  <si>
    <t>Stichting Breder</t>
  </si>
  <si>
    <t>Stichting het Robertshuis</t>
  </si>
  <si>
    <t>Multi Plus Zorg B.V.</t>
  </si>
  <si>
    <t>Stichting I.C.Z. Cura- Hoofdkantoor</t>
  </si>
  <si>
    <t>Stichting Ela (Zwolle)</t>
  </si>
  <si>
    <t>AvantiZorg</t>
  </si>
  <si>
    <t>Nocht en Wille Zorg B.V.</t>
  </si>
  <si>
    <t>City Kids Rotterdam B.V.</t>
  </si>
  <si>
    <t>Stichting Zorggroep Scilla Andante</t>
  </si>
  <si>
    <t>Stichting De Berkelhof</t>
  </si>
  <si>
    <t>Zideris (Arnhem)</t>
  </si>
  <si>
    <t>STMG B.V.</t>
  </si>
  <si>
    <t>Wijkverpleging Carpe Diem U.A.</t>
  </si>
  <si>
    <t>ORO Helmond</t>
  </si>
  <si>
    <t>Waterlandswelzijn BV</t>
  </si>
  <si>
    <t>Fleurage Residence Bloemendaal B.V.</t>
  </si>
  <si>
    <t>Beweging 3.0</t>
  </si>
  <si>
    <t>Stichting Lievegoed</t>
  </si>
  <si>
    <t>Stichting Bartimeus Sonneheerdt</t>
  </si>
  <si>
    <t>Aanzien B.V.</t>
  </si>
  <si>
    <t>Zorggroep Oude en Nieuwe Land</t>
  </si>
  <si>
    <t>Thuiszorg De GeZusters B.V.</t>
  </si>
  <si>
    <t>Leyhoeve Zorg B.V.</t>
  </si>
  <si>
    <t>Coöperatie Limburgse Zorgboeren U.A.</t>
  </si>
  <si>
    <t>Stichting Zorggroep Apeldoorn en omstreken</t>
  </si>
  <si>
    <t>Polder Residence</t>
  </si>
  <si>
    <t>De Kroon Zorginstelling B.V. (Nijmegen)</t>
  </si>
  <si>
    <t>Stichting Buro Lima</t>
  </si>
  <si>
    <t>Kinderhospice Binnenveld</t>
  </si>
  <si>
    <t>Stichting ZorgWiel (Noordoost-Brabant)</t>
  </si>
  <si>
    <t>Dagopvang De Nostalgie B.V.</t>
  </si>
  <si>
    <t>Zorggroep de Stellingwerven wonen B.V.</t>
  </si>
  <si>
    <t>Thuiszorg Rijnstad B.V.</t>
  </si>
  <si>
    <t>A.D.O. Thuiszorg B.V.</t>
  </si>
  <si>
    <t>Stichting KwadrantGroep</t>
  </si>
  <si>
    <t>Onvergetelijk Leven B.V.</t>
  </si>
  <si>
    <t>Mijn Thuiszorg B.V.</t>
  </si>
  <si>
    <t>Noord Nederlandse Cooperatie van Zorginstellingen</t>
  </si>
  <si>
    <t>Warande</t>
  </si>
  <si>
    <t>Omega Groep B.V.</t>
  </si>
  <si>
    <t>Patyna</t>
  </si>
  <si>
    <t>Stichting Vivium Zorggroep</t>
  </si>
  <si>
    <t>RijnWaal Zorggroep</t>
  </si>
  <si>
    <t>Stichting Cardia - Duinrust</t>
  </si>
  <si>
    <t>Stichting Vleugelzorg</t>
  </si>
  <si>
    <t>Stichting ZorgAccent</t>
  </si>
  <si>
    <t>Stichting Humanitas DMH (Utrecht)</t>
  </si>
  <si>
    <t>Stichting Treant Care</t>
  </si>
  <si>
    <t>ViVa Zorggroep Noord-Holland Noord</t>
  </si>
  <si>
    <t>Elis Thuiszorg B.V.</t>
  </si>
  <si>
    <t>Stichting Amarant Groep</t>
  </si>
  <si>
    <t>Stichting MaasstadZorg</t>
  </si>
  <si>
    <t>Stichting Titurel</t>
  </si>
  <si>
    <t>Crataegus Zorg B.V.</t>
  </si>
  <si>
    <t>Zorggroep BOAT B.V.</t>
  </si>
  <si>
    <t>Home Instead Thuisservice Rotterdam boven de Maas e.o.</t>
  </si>
  <si>
    <t>Meesterwerk B.V.</t>
  </si>
  <si>
    <t>Home Instead Thuisservice Kennemerland B.V.</t>
  </si>
  <si>
    <t>Stichting Switch Care</t>
  </si>
  <si>
    <t>De Oude Pastorie</t>
  </si>
  <si>
    <t>Zorggroep Vitez B.V.</t>
  </si>
  <si>
    <t>Stichting Zorggroep Noorderboog</t>
  </si>
  <si>
    <t>Stichting Joyce-House Nederland</t>
  </si>
  <si>
    <t>Ambulante Thuiszorg Wijkverpleging B.V.</t>
  </si>
  <si>
    <t>IZT-Limburg B.V.</t>
  </si>
  <si>
    <t>Zorg-Los B.V.</t>
  </si>
  <si>
    <t>Thuiszorg Gezellig B.V.</t>
  </si>
  <si>
    <t>Stichting Villa Boerebont</t>
  </si>
  <si>
    <t>De Kroon Zorginstelling B.V. (Arnhem)</t>
  </si>
  <si>
    <t>Stichting Thuisteam Twente</t>
  </si>
  <si>
    <t>Zorgoptimaal (vh Coöperatie Amstelland-Meerlanden)</t>
  </si>
  <si>
    <t>Stichting Jah Jireh Woonzorg Wageningen</t>
  </si>
  <si>
    <t>Sa-Net Wonen B.V.</t>
  </si>
  <si>
    <t>Zorggroep Achterhoek B.V. (Arnhem)</t>
  </si>
  <si>
    <t>Sanare Thuiszorg B.V.</t>
  </si>
  <si>
    <t>Active4you B.V. (Zuidoost Brabant)</t>
  </si>
  <si>
    <t>Home Instead Thuisservice Meierij Den Bosch B.V.</t>
  </si>
  <si>
    <t>Dagelijks Leven (Noord-Oost Brabant)</t>
  </si>
  <si>
    <t>Dagelijks Leven (Apeldoorn-Zutphen)</t>
  </si>
  <si>
    <t>Dagelijks Leven (Zuid-Oost Brabant)</t>
  </si>
  <si>
    <t>Dagelijks Leven (Zuid-Holland Noord)</t>
  </si>
  <si>
    <t>Dagelijks Leven (Midden-IJssel)</t>
  </si>
  <si>
    <t>Dagelijks Leven (Twente)</t>
  </si>
  <si>
    <t>Dagelijks Leven (Delft Westland Oostland)</t>
  </si>
  <si>
    <t>Thuiszorg Evital B.V. (Arnhem)</t>
  </si>
  <si>
    <t>Home Instead Thuiszorg Tilburg (Midden Brabant)</t>
  </si>
  <si>
    <t>Dagelijks Leven  (Arnhem)</t>
  </si>
  <si>
    <t>Coöperatie ambulante zelfstandige zorg- en hulpverleners U.A.</t>
  </si>
  <si>
    <t>Het Houvast B.V.</t>
  </si>
  <si>
    <t>Vitaal Thuiszorg B.V. ('t Gooi)</t>
  </si>
  <si>
    <t>Stichting Thuiszorg De Lindeboom (Amstelland en De Meerlanden)</t>
  </si>
  <si>
    <t>Allerzorg B.V. (Delft Westland Oostland)</t>
  </si>
  <si>
    <t>BijZonder ZorgenKind B.V. (Zwolle)</t>
  </si>
  <si>
    <t>Thuiszorg Slippens B.V.</t>
  </si>
  <si>
    <t>Home Instead Eindhoven-West B.V.</t>
  </si>
  <si>
    <t>Stichting Laverhof</t>
  </si>
  <si>
    <t>Stichting MaxZorg</t>
  </si>
  <si>
    <t>Stichting Ayudo</t>
  </si>
  <si>
    <t>MOB Maatschappelijk Ondersteuningsbureau B.V,</t>
  </si>
  <si>
    <t>Stichting Artidé Zorg</t>
  </si>
  <si>
    <t>DeniseZorg B.V.</t>
  </si>
  <si>
    <t>ChiqCare WoonZorg</t>
  </si>
  <si>
    <t>Stichting Thuiszorg Groot Limburg</t>
  </si>
  <si>
    <t>Coöperatie Hesterhuizen U.A. (Nijmegen)</t>
  </si>
  <si>
    <t>Home Instead Thuisservice 't Gooi B.V.</t>
  </si>
  <si>
    <t>Zorggroep Achterhoek B.V. (Apeldoorn/Zutphen)</t>
  </si>
  <si>
    <t>Stichting d'Oude Apotheek leer- en dagcentrum &amp; Winkel</t>
  </si>
  <si>
    <t>Stichting Brunnera</t>
  </si>
  <si>
    <t>Zorgorganisatie Zorg-Vuldig B.V. (Waardenland)</t>
  </si>
  <si>
    <t>De Zorgerije</t>
  </si>
  <si>
    <t>Stichting Zorgbruggen Thuiszorg</t>
  </si>
  <si>
    <t>VraagPlus</t>
  </si>
  <si>
    <t>VWE Zorg B.V.</t>
  </si>
  <si>
    <t>Stichting Woonzorgboerderij Moriahoeve</t>
  </si>
  <si>
    <t>Senioren Collectief Oosterhout B.V. (West-Brabant)</t>
  </si>
  <si>
    <t>Huys ter Swaach Verzorgd Wonen B.V.</t>
  </si>
  <si>
    <t>Bos en Meerzicht Verzorgd Wonen B.V.</t>
  </si>
  <si>
    <t>Stamhuys</t>
  </si>
  <si>
    <t>Stichting Het Max Plazier Huis</t>
  </si>
  <si>
    <t>Derman thuiszorg Gelderland</t>
  </si>
  <si>
    <t>Zorgcoöperatie Improzorg U.A. (Zuid-Holland, Noord)</t>
  </si>
  <si>
    <t>Zorgcoöperatie Improzorg U.A. (Zaanstreek-Waterland)</t>
  </si>
  <si>
    <t>Stichting Oost Nederland</t>
  </si>
  <si>
    <t>Erbij Dagbesteding B.V.</t>
  </si>
  <si>
    <t>THUIS met Zorg Zaanstreek B.V.</t>
  </si>
  <si>
    <t>Zorggroep 't Achterhuus B.V.</t>
  </si>
  <si>
    <t>Rivas Zorggroep</t>
  </si>
  <si>
    <t>Op Mezelf B.V.</t>
  </si>
  <si>
    <t>Triade (Flevoland)</t>
  </si>
  <si>
    <t>Stichting Liberein</t>
  </si>
  <si>
    <t>ZorgSaam Thuis- en Ouderenzorg B.V.</t>
  </si>
  <si>
    <t>Sigma ZorG B.V.</t>
  </si>
  <si>
    <t>SVRZ (Stichting Voor Regionale Zorgverlening Zeeland)</t>
  </si>
  <si>
    <t>Home Instead Thuisservice Nijmegen</t>
  </si>
  <si>
    <t>KennemerHart</t>
  </si>
  <si>
    <t>Dichterbij</t>
  </si>
  <si>
    <t>Care Plus Stichting</t>
  </si>
  <si>
    <t>Wijkzorg Regio Utrecht B.V.</t>
  </si>
  <si>
    <t>Home Instead Thuisservice Nijmegen B.V.</t>
  </si>
  <si>
    <t>Home Instead Thuisservice Apeldoorn B.V.</t>
  </si>
  <si>
    <t>Stichting Marente</t>
  </si>
  <si>
    <t>Stichting Hart voor Zorg en Welzijn Limburg</t>
  </si>
  <si>
    <t>Coöperatie Hesterhuizen U.A. (Haaglanden)</t>
  </si>
  <si>
    <t>Jade Wonen B.V.</t>
  </si>
  <si>
    <t>De Karmel Plus B.V.</t>
  </si>
  <si>
    <t>Zorg &amp; Opvang Holding B.V.</t>
  </si>
  <si>
    <t>Stichting Zozijn Zorg (Twente)</t>
  </si>
  <si>
    <t>Stichting Urtica</t>
  </si>
  <si>
    <t>Valuas Zorg B.V.</t>
  </si>
  <si>
    <t>Zorgboerderij Ensink</t>
  </si>
  <si>
    <t>Bions</t>
  </si>
  <si>
    <t>Dunya Zorg en Welzijn B.V.</t>
  </si>
  <si>
    <t>Coöperatie Hesterhuizen U.A. (Arnhem)</t>
  </si>
  <si>
    <t>Eminent Wonen &amp; Zorg B.V.</t>
  </si>
  <si>
    <t>Stichting Art Loca</t>
  </si>
  <si>
    <t>Home Instead Thuisservice Amstelland</t>
  </si>
  <si>
    <t>Smart Coach B.V.</t>
  </si>
  <si>
    <t>Actief Zorg</t>
  </si>
  <si>
    <t>Home Instead Thuisservice Den Haag B.V.</t>
  </si>
  <si>
    <t>Zorghaven B.V.</t>
  </si>
  <si>
    <t>Gezinshuis Zwaagdijk, De Bedstee</t>
  </si>
  <si>
    <t>Huis de Merwede B.V.</t>
  </si>
  <si>
    <t>Thuiszorg M.O.C.</t>
  </si>
  <si>
    <t>September Twello B.V.</t>
  </si>
  <si>
    <t>NOBAMA Care B.V.</t>
  </si>
  <si>
    <t>Huize Spoorzicht B.V.</t>
  </si>
  <si>
    <t>Teamzorg B.V.</t>
  </si>
  <si>
    <t>Fivoor B.V.</t>
  </si>
  <si>
    <t>Stichting Acare Thuiszorg</t>
  </si>
  <si>
    <t>Evitaa B.V.</t>
  </si>
  <si>
    <t>Ter Wal Woonzorg B.V.</t>
  </si>
  <si>
    <t>Stichting de Beuk</t>
  </si>
  <si>
    <t>Zorghaven BV</t>
  </si>
  <si>
    <t>Pratica B.V.</t>
  </si>
  <si>
    <t>Stichting Stadskamer</t>
  </si>
  <si>
    <t>Woon- en zorgcentrum Nieuw Boschzicht</t>
  </si>
  <si>
    <t>Compleet Zorg Achterhoek B.V.</t>
  </si>
  <si>
    <t>Meetingcare B.V.</t>
  </si>
  <si>
    <t>De-Bruggen B.V. (Drenthe)</t>
  </si>
  <si>
    <t>De Waagschaal</t>
  </si>
  <si>
    <t>Siloah (Flevoland)</t>
  </si>
  <si>
    <t>Delphinium B.V.</t>
  </si>
  <si>
    <t>Aster Zorg B.V.</t>
  </si>
  <si>
    <t>Stichting Surplus</t>
  </si>
  <si>
    <t>Stichting Nova Kind-Jeugdcentrum</t>
  </si>
  <si>
    <t>DZN B.V.</t>
  </si>
  <si>
    <t>Home Instead Thuisservice Haaglanden Zuid &amp; Oost B.V.</t>
  </si>
  <si>
    <t>WelThuis B.V.</t>
  </si>
  <si>
    <t>Stichting Magentazorg</t>
  </si>
  <si>
    <t>Ambulante Zorg Twente</t>
  </si>
  <si>
    <t>Stichting KleinGeluk</t>
  </si>
  <si>
    <t>Home Instead Thuisservice (Zeist)</t>
  </si>
  <si>
    <t>Linc naar Zorg B.V.</t>
  </si>
  <si>
    <t>Stichting Humanitas DMH (Noordoost Brabant)</t>
  </si>
  <si>
    <t>Stichting Humanitas DMH (Zuid Hollandse Eilanden)</t>
  </si>
  <si>
    <t>B-Point Klepel B.V.</t>
  </si>
  <si>
    <t>NovaFarm-Grip B.V.</t>
  </si>
  <si>
    <t>Carinova Woonzorg</t>
  </si>
  <si>
    <t>Royaal Zorg B.V.</t>
  </si>
  <si>
    <t>Coöperatie Hesterhuizen U.A. ('t Gooi)</t>
  </si>
  <si>
    <t>Stichting de Hartekamp Groep</t>
  </si>
  <si>
    <t>Nieuwe Start Woonzorg</t>
  </si>
  <si>
    <t>Stichting Dimence Groep</t>
  </si>
  <si>
    <t>Stichting ABC Zorg</t>
  </si>
  <si>
    <t>St. Ontmoeting Locatie Heerhugowaard</t>
  </si>
  <si>
    <t>Coöperatieve ambulante zelfstandige zorg- en hulpverleners U.A.</t>
  </si>
  <si>
    <t>Stichting Medical</t>
  </si>
  <si>
    <t>GVT Syndion (regio Brabant)</t>
  </si>
  <si>
    <t>Su international Zorg B.V.</t>
  </si>
  <si>
    <t>Unieke Thuiszorg B.V.</t>
  </si>
  <si>
    <t>Stichting Zorgpartners Midden-Holland</t>
  </si>
  <si>
    <t>Stichting Voja</t>
  </si>
  <si>
    <t>Leermakers Langdurige Zorg B.V.</t>
  </si>
  <si>
    <t>Felay Thuiszorg B.V.</t>
  </si>
  <si>
    <t>Coöperatie Zelfstandige Zorgprofessionals U.A. (Noordoost Brabant)</t>
  </si>
  <si>
    <t>Aristo Zorg B.V.</t>
  </si>
  <si>
    <t>Eminent Wonen &amp; Zorg Enschede B.V.</t>
  </si>
  <si>
    <t>HappyNurse Thuiszorg B.V.</t>
  </si>
  <si>
    <t>Stichting Trajectum Locatie Kapperallee</t>
  </si>
  <si>
    <t>Stichting GGZ Drenthe</t>
  </si>
  <si>
    <t>Home Instead Amstelland en de Meerlanden B.V.</t>
  </si>
  <si>
    <t>Stichting de Trans</t>
  </si>
  <si>
    <t>Home Instead Thuisservice Zuid Hollandse Eilanden</t>
  </si>
  <si>
    <t>Breederzorg B.V.</t>
  </si>
  <si>
    <t>Vangnet Zorggroep B.V.</t>
  </si>
  <si>
    <t>Stichting De Hoop</t>
  </si>
  <si>
    <t>Stichting Wasvenzorg</t>
  </si>
  <si>
    <t>Home Instead Thuisservice Achterhoek B.V.</t>
  </si>
  <si>
    <t>Novicare B.V.</t>
  </si>
  <si>
    <t>Stichting Laurens (GZ)</t>
  </si>
  <si>
    <t>Stichting Zomerkind</t>
  </si>
  <si>
    <t>Woonzorgboerderij Kooilust B.V.</t>
  </si>
  <si>
    <t>Home Instead Thuisservice Noord en Midden Veluwe B.V.</t>
  </si>
  <si>
    <t>Parento Thuiszorg B.V. (Midden Holland)</t>
  </si>
  <si>
    <t>Oda Zorg B.V</t>
  </si>
  <si>
    <t>Home Instead Thuisservice Rotterdam B.V.</t>
  </si>
  <si>
    <t>NUMODOZORG</t>
  </si>
  <si>
    <t>Overstag Zorg B.V.</t>
  </si>
  <si>
    <t>Stichting Icare</t>
  </si>
  <si>
    <t>De Zorgprofs WLZ B.V.</t>
  </si>
  <si>
    <t>Ann-Zorg B.V.</t>
  </si>
  <si>
    <t>Thuiszorg en Zorgcentra Pantein B.V.</t>
  </si>
  <si>
    <t>ABR Zorgt B.V.</t>
  </si>
  <si>
    <t>Stichting ZorgInitiatief de Bosk</t>
  </si>
  <si>
    <t>SYS ZORG B.V.</t>
  </si>
  <si>
    <t>Autismebegeleiding.nl B.V.</t>
  </si>
  <si>
    <t>Ambulante Zorg Twekkelerveld</t>
  </si>
  <si>
    <t>Zorg en Research Enschede</t>
  </si>
  <si>
    <t>Woonzorg De Zwarte Racker B.V.</t>
  </si>
  <si>
    <t>Parento Thuiszorg B.V. (Rotterdam)</t>
  </si>
  <si>
    <t>Soozijn B.V.</t>
  </si>
  <si>
    <t>PerspektieV B.V.</t>
  </si>
  <si>
    <t>Stichting AanZet Zorg &amp; Begeleiding</t>
  </si>
  <si>
    <t>Stichting Noorderzorg</t>
  </si>
  <si>
    <t>Stichting Leger des Heils Welzijs- en gezondheidszorg V&amp;V-zorg</t>
  </si>
  <si>
    <t>Stichting Zorggroep Elde Maasduinen</t>
  </si>
  <si>
    <t>Leven &amp; Zorg WLZ B.V.</t>
  </si>
  <si>
    <t>Stichting WoonZorgcentra Haaglanden (WZH)</t>
  </si>
  <si>
    <t>Stichting Zorgspectrum Het Zand (Midden IJssel)</t>
  </si>
  <si>
    <t>Home Instead Thuisservice Alkmaar B.V.</t>
  </si>
  <si>
    <t>Home Instead Thuisservice Utrecht B.V.</t>
  </si>
  <si>
    <t>Home Instead Thuisservice Enschede B.V.</t>
  </si>
  <si>
    <t>Stichting STAN</t>
  </si>
  <si>
    <t>Stichting Ontmoeting</t>
  </si>
  <si>
    <t>Stichting Pim</t>
  </si>
  <si>
    <t>Stichting Phusis</t>
  </si>
  <si>
    <t>Zorgboerderij De Korenschoof B.V.</t>
  </si>
  <si>
    <t>Professionals in NAH B.V. (West Brabant)</t>
  </si>
  <si>
    <t>LageLanden Zorg B.V.</t>
  </si>
  <si>
    <t>Educura (zorgkantoor West-Brabant)</t>
  </si>
  <si>
    <t>Cooperatie Zelfstandige Zorgprofessionals U.A. (Zwolle)</t>
  </si>
  <si>
    <t>Factor 5 B.V.</t>
  </si>
  <si>
    <t>Stichting Kleinschalig Wonen Westwoud</t>
  </si>
  <si>
    <t>GelderThuiszorg V&amp;V B.V.</t>
  </si>
  <si>
    <t>TopZorg Geldrop B.V.</t>
  </si>
  <si>
    <t>Pro-Cura B.V.</t>
  </si>
  <si>
    <t>Valuas Zorg B.V. (Haaglanden)</t>
  </si>
  <si>
    <t>Zorg-Advies Twente B.V.</t>
  </si>
  <si>
    <t>Zorggroep De Laren B.V. (Utrecht)</t>
  </si>
  <si>
    <t>Stichting Thuiszorg Het Centrum (Arnhem)</t>
  </si>
  <si>
    <t>Habituszorg (Twente)</t>
  </si>
  <si>
    <t>Aventura B.V.</t>
  </si>
  <si>
    <t>Home Instead Thuisservice Arnhem en omstreken B.V.</t>
  </si>
  <si>
    <t>ZEPXL B.V.</t>
  </si>
  <si>
    <t>Educatieve zorgboerderij Landelijk leven B.V.</t>
  </si>
  <si>
    <t>Kubuszorg B.V.</t>
  </si>
  <si>
    <t>Kracht in Zorg WLZ B.V.</t>
  </si>
  <si>
    <t>Stichting Twende leren werken wonen</t>
  </si>
  <si>
    <t>Stichting Leren Interactie Zorg (Liz)</t>
  </si>
  <si>
    <t>Thuiszorg DAT B.V.</t>
  </si>
  <si>
    <t>Coöperatie Zorg Ondersteunend Nederland B.A.</t>
  </si>
  <si>
    <t>Zorgcoöperatie Thuisbasis Brabant U.A. (West-Brabant)</t>
  </si>
  <si>
    <t>Home Instead Thuisservice Friesland Zuid-Oost B.V.</t>
  </si>
  <si>
    <t>Home Instead Thuisservice Liemers e.o. B.V.</t>
  </si>
  <si>
    <t>Stichting Zeeuwse Gronden, samenleving en participatie</t>
  </si>
  <si>
    <t>Zorg en Welzijn Arnhem B.V.</t>
  </si>
  <si>
    <t>ZuidZorg Wijkzorg B.V. (Zuidoost-Brabant)</t>
  </si>
  <si>
    <t>Aina-Zorg B.V.</t>
  </si>
  <si>
    <t>Aardema Thuiszorg  B.V. (Groningen)</t>
  </si>
  <si>
    <t>De Weerde</t>
  </si>
  <si>
    <t>Opvanghuis Berlicum LMO B.V.</t>
  </si>
  <si>
    <t>Martha Flora Zorg B.V.</t>
  </si>
  <si>
    <t>Oriant Zorg B.V.</t>
  </si>
  <si>
    <t>Stichting Pim Senior</t>
  </si>
  <si>
    <t>Bonniers Zorg Zorgt</t>
  </si>
  <si>
    <t>Parlijn Zorgorganisatie B.V. (Arnhem)</t>
  </si>
  <si>
    <t>Home Instead Thuisservice Brabant Zuid Oost B.V.</t>
  </si>
  <si>
    <t>BLMDL B.V.</t>
  </si>
  <si>
    <t>JP van den Bent Stichting (Groningen)</t>
  </si>
  <si>
    <t>Stichting Riwis Zorg &amp; Welzijn (Midden-IJssel)</t>
  </si>
  <si>
    <t>Stichting Riwis Zorg &amp; Welzijn (Arnhem)</t>
  </si>
  <si>
    <t>I Am One B.V.</t>
  </si>
  <si>
    <t>De-Bruggen B.V. (Groningen)</t>
  </si>
  <si>
    <t>Eddee Zorgverlening B.V. (Zuid Hollandse Eilanden)</t>
  </si>
  <si>
    <t>Esila Thuiszorg B.V. (Rotterdam)</t>
  </si>
  <si>
    <t>De Kans Nr. 2 B.V.</t>
  </si>
  <si>
    <t>Leger des Heils Welzijns- en Gezondheidszorg (ZK Midden IJssel)</t>
  </si>
  <si>
    <t>WelZoDementie B.V.</t>
  </si>
  <si>
    <t>Elazorg Groep B.V. (Twente)</t>
  </si>
  <si>
    <t>MediAnaCare B.V.</t>
  </si>
  <si>
    <t>Alfa &amp; Zorg B.V.</t>
  </si>
  <si>
    <t>ZorgPlus B.V. (Midden-IJssel)</t>
  </si>
  <si>
    <t>Zorg Intercultureel Bewust Zuidoost Brabant (ZibZob)</t>
  </si>
  <si>
    <t>Fid Zorg B.V. (Waardenland)</t>
  </si>
  <si>
    <t>ThúsFiele B.V.</t>
  </si>
  <si>
    <t>De Passie Holding B.V.</t>
  </si>
  <si>
    <t>Zorgverlening PGZ B.V. (zorgkantoor Zuid Limburg)</t>
  </si>
  <si>
    <t>Stichting Anjer Thuiszorg</t>
  </si>
  <si>
    <t>Senas-zorg B.V.</t>
  </si>
  <si>
    <t>Stichting De Novo</t>
  </si>
  <si>
    <t>Stichting Beacura</t>
  </si>
  <si>
    <t>Valuas Zorg B.V. (Zorgkantoor Zuid-Holland Noord)</t>
  </si>
  <si>
    <t>Stichting Volantis in zorg</t>
  </si>
  <si>
    <t>Stichting De Steenrots</t>
  </si>
  <si>
    <t>Stichting De Bijzondere Onderneming (sdbo)</t>
  </si>
  <si>
    <t>Stichting Jah-Jireh Woonzorg</t>
  </si>
  <si>
    <t>Stichting De Pinnenburg Beheer</t>
  </si>
  <si>
    <t>EPOS B.V. (Zwolle)</t>
  </si>
  <si>
    <t>Zorghaven B.V. (Zuid Hollandse Eilanden)</t>
  </si>
  <si>
    <t>Compartijn Exploitatie B.V. (Utrecht)</t>
  </si>
  <si>
    <t>Stichting Schouderaanschouder</t>
  </si>
  <si>
    <t>Buro Andersom Zorg B.V.</t>
  </si>
  <si>
    <t>Compartijn Exploitatie B.V. (Twente)</t>
  </si>
  <si>
    <t>Stichting Qura Thuiszorg</t>
  </si>
  <si>
    <t>- dat de opgegeven uren reëel zijn;</t>
  </si>
  <si>
    <t>Type aanvraag</t>
  </si>
  <si>
    <t>Preventieve Meerzorg</t>
  </si>
  <si>
    <t>Enkelvoudige aanvraag (individueel)</t>
  </si>
  <si>
    <t>Meervoudige aanvraag (groepsmeerzorg)</t>
  </si>
  <si>
    <t>Nieuwe/Her</t>
  </si>
  <si>
    <t>Nieuwe aanvraag</t>
  </si>
  <si>
    <t>Heraanvraag</t>
  </si>
  <si>
    <t>Sector</t>
  </si>
  <si>
    <t>GHZ</t>
  </si>
  <si>
    <t>VVT</t>
  </si>
  <si>
    <t>GGZ</t>
  </si>
  <si>
    <t>GGZ6B</t>
  </si>
  <si>
    <t>GGZ7B</t>
  </si>
  <si>
    <t>LG5</t>
  </si>
  <si>
    <t>LG6</t>
  </si>
  <si>
    <t>LG7</t>
  </si>
  <si>
    <t>LVG4</t>
  </si>
  <si>
    <t>LVG5</t>
  </si>
  <si>
    <t>VG5</t>
  </si>
  <si>
    <t>VG7</t>
  </si>
  <si>
    <t>VG8</t>
  </si>
  <si>
    <t>VV7</t>
  </si>
  <si>
    <t>VV8</t>
  </si>
  <si>
    <t>ZG3AUD</t>
  </si>
  <si>
    <t>ZG5VIS</t>
  </si>
  <si>
    <t>GGZ6BJaNee</t>
  </si>
  <si>
    <t>Z262 ZZP 6ggz-b incl.bh excl.db</t>
  </si>
  <si>
    <t>Z262</t>
  </si>
  <si>
    <t>GGZ6BJaJa</t>
  </si>
  <si>
    <t>Z263 ZZP 6ggz-b incl.bh incl.db</t>
  </si>
  <si>
    <t>Z263</t>
  </si>
  <si>
    <t>GGZ7BJaNee</t>
  </si>
  <si>
    <t>Z272 ZZP 7ggz-b incl.bh excl.db</t>
  </si>
  <si>
    <t>Z272</t>
  </si>
  <si>
    <t>GGZ7BJaJa</t>
  </si>
  <si>
    <t>Z273 ZZP 7ggz-b incl.bh incl.db</t>
  </si>
  <si>
    <t>Z273</t>
  </si>
  <si>
    <t>LG5NeeNee</t>
  </si>
  <si>
    <t>Z650 ZZP 5lg excl.bh excl.db</t>
  </si>
  <si>
    <t>Z650</t>
  </si>
  <si>
    <t>LG5NeeJa</t>
  </si>
  <si>
    <t>Z651 ZZP 5lg excl.bh incl.db</t>
  </si>
  <si>
    <t>Z651</t>
  </si>
  <si>
    <t>LG5JaNee</t>
  </si>
  <si>
    <t>Z652 ZZP 5lg incl.bh excl.db</t>
  </si>
  <si>
    <t>Z652</t>
  </si>
  <si>
    <t>LG5JaJa</t>
  </si>
  <si>
    <t>Z653 ZZP 5lg incl.bh incl.db</t>
  </si>
  <si>
    <t>Z653</t>
  </si>
  <si>
    <t>LG6Neenee</t>
  </si>
  <si>
    <t>Z660 ZZP 6lg excl.bh excl.db</t>
  </si>
  <si>
    <t>Z660</t>
  </si>
  <si>
    <t>LG6NeeJa</t>
  </si>
  <si>
    <t>Z661 ZZP 6lg excl.bh incl.db</t>
  </si>
  <si>
    <t>Z661</t>
  </si>
  <si>
    <t>LG6JaNee</t>
  </si>
  <si>
    <t>Z662 ZZP 6lg incl.bh excl.db</t>
  </si>
  <si>
    <t>Z662</t>
  </si>
  <si>
    <t>LG6JaJa</t>
  </si>
  <si>
    <t>Z663 ZZP 6lg incl.bh incl.db</t>
  </si>
  <si>
    <t>Z663</t>
  </si>
  <si>
    <t>LG7Neenee</t>
  </si>
  <si>
    <t>Z670 ZZP 7lg excl.bh excl.db</t>
  </si>
  <si>
    <t>Z670</t>
  </si>
  <si>
    <t>LG7NeeJa</t>
  </si>
  <si>
    <t>Z671 ZZP 7lg excl.bh incl.db</t>
  </si>
  <si>
    <t>Z671</t>
  </si>
  <si>
    <t>LG7JaNee</t>
  </si>
  <si>
    <t>Z672 ZZP 7lg incl.bh excl.db</t>
  </si>
  <si>
    <t>Z672</t>
  </si>
  <si>
    <t>LG7JaJa</t>
  </si>
  <si>
    <t>Z673 ZZP 7lg incl.bh incl.db</t>
  </si>
  <si>
    <t>Z673</t>
  </si>
  <si>
    <t>LVG4JaJa</t>
  </si>
  <si>
    <t>Z543 ZZP 4lvg incl.bh incl.db</t>
  </si>
  <si>
    <t>Z543</t>
  </si>
  <si>
    <t>LVG5JaJa</t>
  </si>
  <si>
    <t>Z553 ZZP 5lvg incl.bh incl.db</t>
  </si>
  <si>
    <t>Z553</t>
  </si>
  <si>
    <t>Z573 ZZP 1sglvg incl.bh incl.db</t>
  </si>
  <si>
    <t>Z573</t>
  </si>
  <si>
    <t>VG5NeeNee</t>
  </si>
  <si>
    <t>Z454 ZZP 5vg excl.bh excl.db</t>
  </si>
  <si>
    <t>Z454</t>
  </si>
  <si>
    <t>VG5NeeJa</t>
  </si>
  <si>
    <t>Z455 ZZP 5vg excl.bh incl.db</t>
  </si>
  <si>
    <t>Z455</t>
  </si>
  <si>
    <t>VG5JaNee</t>
  </si>
  <si>
    <t>Z456 ZZP 5vg incl.bh excl.db</t>
  </si>
  <si>
    <t>Z456</t>
  </si>
  <si>
    <t>VG5JaJa</t>
  </si>
  <si>
    <t>Z457 ZZP 5vg incl.bh incl.db</t>
  </si>
  <si>
    <t>Z457</t>
  </si>
  <si>
    <t>VG7NeeNee</t>
  </si>
  <si>
    <t>Z470 ZZP 7vg excl.bh excl.db</t>
  </si>
  <si>
    <t>Z470</t>
  </si>
  <si>
    <t>VG7NeeJa</t>
  </si>
  <si>
    <t>Z471 ZZP 7vg excl.bh incl.db</t>
  </si>
  <si>
    <t>Z471</t>
  </si>
  <si>
    <t>VG7JaNee</t>
  </si>
  <si>
    <t>Z472 ZZP 7vg incl.bh excl.db</t>
  </si>
  <si>
    <t>Z472</t>
  </si>
  <si>
    <t>VG7JaJa</t>
  </si>
  <si>
    <t>Z473 ZZP 7vg incl.bh incl.db</t>
  </si>
  <si>
    <t>Z473</t>
  </si>
  <si>
    <t>VG8NeeNee</t>
  </si>
  <si>
    <t>Z480 ZZP 8vg excl.bh excl.db</t>
  </si>
  <si>
    <t>Z480</t>
  </si>
  <si>
    <t>VG8NeeJa</t>
  </si>
  <si>
    <t>Z481 ZZP 8vg excl.bh incl.db</t>
  </si>
  <si>
    <t>Z481</t>
  </si>
  <si>
    <t>VG8JaNee</t>
  </si>
  <si>
    <t>Z482 ZZP 8vg incl.bh excl.db</t>
  </si>
  <si>
    <t>Z482</t>
  </si>
  <si>
    <t>VG8JaJa</t>
  </si>
  <si>
    <t>Z483 ZZP 8vg incl.bh incl.db</t>
  </si>
  <si>
    <t>Z483</t>
  </si>
  <si>
    <t>VV7NeeJa</t>
  </si>
  <si>
    <t>Z071 ZZP 7vv excl.bh incl.db</t>
  </si>
  <si>
    <t>Z071</t>
  </si>
  <si>
    <t>VV7JaJa</t>
  </si>
  <si>
    <t>Z073 ZZP 7vv incl.bh incl.db</t>
  </si>
  <si>
    <t>Z073</t>
  </si>
  <si>
    <t>VV8NeeJa</t>
  </si>
  <si>
    <t>Z081 ZZP 8vv excl.bh incl.db</t>
  </si>
  <si>
    <t>Z081</t>
  </si>
  <si>
    <t>VV8JaJa</t>
  </si>
  <si>
    <t>Z083 ZZP 8vv incl.bh incl.db</t>
  </si>
  <si>
    <t>Z083</t>
  </si>
  <si>
    <t>ZG3AUDNeeNee</t>
  </si>
  <si>
    <t>Z730 ZZP 3zg-auditief excl.bh excl.db</t>
  </si>
  <si>
    <t>Z730</t>
  </si>
  <si>
    <t>ZG3AUDNeeJa</t>
  </si>
  <si>
    <t>Z731 ZZP 3zg-auditief excl.bh incl.db</t>
  </si>
  <si>
    <t>Z731</t>
  </si>
  <si>
    <t>ZG3AUDJaNee</t>
  </si>
  <si>
    <t>Z732 ZZP 3zg-auditief incl.bh excl.db</t>
  </si>
  <si>
    <t>Z732</t>
  </si>
  <si>
    <t>ZG3AUDJaJa</t>
  </si>
  <si>
    <t>Z733 ZZP 3zg-auditief incl.bh incl.db</t>
  </si>
  <si>
    <t>Z733</t>
  </si>
  <si>
    <t>ZG5VISNeeNee</t>
  </si>
  <si>
    <t>Z850 ZZP 5zg-visueel excl.bh excl.db</t>
  </si>
  <si>
    <t>Z850</t>
  </si>
  <si>
    <t>ZG5VISNeeJa</t>
  </si>
  <si>
    <t>Z851 ZZP 5zg-visueel excl.bh incl.db</t>
  </si>
  <si>
    <t>Z851</t>
  </si>
  <si>
    <t>ZG5VISJaNee</t>
  </si>
  <si>
    <t>Z852 ZZP 5zg-visueel incl.bh excl.db</t>
  </si>
  <si>
    <t>Z852</t>
  </si>
  <si>
    <t>ZG5VISJaJa</t>
  </si>
  <si>
    <t>Z853 ZZP 5zg-visueel incl.bh incl.db</t>
  </si>
  <si>
    <t>Z853</t>
  </si>
  <si>
    <t>Z240G ZZP 4 ggz wonen met intensieve begeleiding en intensieve verpleging en verzorging excl. BH excl. DB - modulair bekostigingsmodel</t>
  </si>
  <si>
    <t>Z240G</t>
  </si>
  <si>
    <t>Z241G ZZP 4 ggz wonen met intensieve begeleiding en intensieve verpleging en verzorging excl. BH incl. DB - modulair bekostigingsmodel</t>
  </si>
  <si>
    <t>Z241G</t>
  </si>
  <si>
    <t>Z242G ZZP 4 ggz wonen met intensieve begeleiding en intensieve verpleging en verzorging incl. BH excl. DB  (integraal bekostigingsmodel)</t>
  </si>
  <si>
    <t>Z242G</t>
  </si>
  <si>
    <t>Z243G ZZP 4 ggz wonen met intensieve begeleiding en intensieve verpleging en verzorging incl. BH incl. DB  (integraal bekostigingsmodel)</t>
  </si>
  <si>
    <t>Z243G</t>
  </si>
  <si>
    <t>Z250G ZZP 5 ggz beveiligd wonen vanwege extreme gedragsproblematiek met zeer intensieve begeleiding excl. BH excl. DB - modulair bekostigingsmodel</t>
  </si>
  <si>
    <t>Z250G</t>
  </si>
  <si>
    <t>Z251G ZZP 5 ggz beveiligd wonen vanwege extreme gedragsproblematiek met zeer intensieve begeleiding excl. BH incl. DB - modulair bekostigingsmodel</t>
  </si>
  <si>
    <t>Z251G</t>
  </si>
  <si>
    <t>Z252G ZZP 5 ggz beveiligd wonen vanwege extreme gedragsproblematiek met zeer intensieve begeleiding incl. BH excl. DB  (integraal bekostigingsmodel)</t>
  </si>
  <si>
    <t>Z252G</t>
  </si>
  <si>
    <t>Z253G ZZP 5 ggz beveiligd wonen vanwege extreme gedragsproblematiek met zeer intensieve begeleiding incl. BH incl. DB  (integraal bekostigingsmodel)</t>
  </si>
  <si>
    <t>Z253G</t>
  </si>
  <si>
    <t>SGLVG1</t>
  </si>
  <si>
    <t>ZZP</t>
  </si>
  <si>
    <t>Groepsmeerzorg</t>
  </si>
  <si>
    <t>Meerzorgprofiel</t>
  </si>
  <si>
    <t>Cliënten</t>
  </si>
  <si>
    <t>Aantal cliënten dat in aanmerking komt voor meerzorg binnen de groep</t>
  </si>
  <si>
    <t>Meerzorguren</t>
  </si>
  <si>
    <t>Verbergen</t>
  </si>
  <si>
    <t xml:space="preserve">Subtotaal context gebonden middelen vallen in meerzorgprofiel </t>
  </si>
  <si>
    <t>Maatwerk rekenbudget</t>
  </si>
  <si>
    <t>Afgesproken tariefspercentage zorgkantoor</t>
  </si>
  <si>
    <t>Sub totaal uren zorg</t>
  </si>
  <si>
    <t>Sub totaal uren behandeling</t>
  </si>
  <si>
    <t>Meerzorgbudget</t>
  </si>
  <si>
    <t>Inzet behandelaren</t>
  </si>
  <si>
    <t xml:space="preserve">Woonzorg </t>
  </si>
  <si>
    <t>Dagbesteding</t>
  </si>
  <si>
    <t>Woonzorg</t>
  </si>
  <si>
    <t xml:space="preserve">Nachtzorg </t>
  </si>
  <si>
    <t>Uren per week</t>
  </si>
  <si>
    <t>Subtotaal context gebonden middelen in uren</t>
  </si>
  <si>
    <t xml:space="preserve">Zorg  </t>
  </si>
  <si>
    <t>Behandeling</t>
  </si>
  <si>
    <t>Berekend meerzorgprofiel</t>
  </si>
  <si>
    <t xml:space="preserve">Totale 100% budget </t>
  </si>
  <si>
    <t>Totale 100% maatwerk</t>
  </si>
  <si>
    <t>Contextgebonden middelen boven profiel</t>
  </si>
  <si>
    <t>Sub totaal context gebonden middelen</t>
  </si>
  <si>
    <t>Aantal clienten ingevuld op dit formulier</t>
  </si>
  <si>
    <t>100% Meerzorgbudget</t>
  </si>
  <si>
    <t>100% Maatwerkbudget</t>
  </si>
  <si>
    <t>Zorg</t>
  </si>
  <si>
    <t>Totale uren zorg, behandeling en context gebonden uren</t>
  </si>
  <si>
    <t>Contextgebonden middelen boven profiel per client</t>
  </si>
  <si>
    <t>Aangevraagde periode in maanden</t>
  </si>
  <si>
    <t>Coördinator meerzorg</t>
  </si>
  <si>
    <t>NZa-nr</t>
  </si>
  <si>
    <t>Zorgkantoor Noordoost-Brabant</t>
  </si>
  <si>
    <t>Stichting S &amp; L Zorg</t>
  </si>
  <si>
    <t>STICHTING DERKSHOES ZORG EN DIENSTVERLENING</t>
  </si>
  <si>
    <t>'s Heeren Loo Zorggroep (Groningen)</t>
  </si>
  <si>
    <t>Zorgkantoor Noord-Holland Noord</t>
  </si>
  <si>
    <t>Zorgkantoor Zuid-Holland Noord</t>
  </si>
  <si>
    <t>Zorgkantoor DSW</t>
  </si>
  <si>
    <t>Stichting De Warme Huizen</t>
  </si>
  <si>
    <t>Prot. Chr. Stichting voor Ouderenzorg Huize Vrieze</t>
  </si>
  <si>
    <t>Zorgkantoor Apeldoorn/Zutphen</t>
  </si>
  <si>
    <t>Stichting Gasthuis Sint Jan de Deo</t>
  </si>
  <si>
    <t>RIBW Twente</t>
  </si>
  <si>
    <t>Zorgkantoor Noord en Midden Limburg</t>
  </si>
  <si>
    <t>Stichting Koninklijke Visio, expertisecentrum voor slechtziende en blinde mensen</t>
  </si>
  <si>
    <t>Zorgkantoor Amstelland en De Meerlanden</t>
  </si>
  <si>
    <t>Woonzorgnet BV (Arnhem)</t>
  </si>
  <si>
    <t>Sius (voorheen Stichting de Lichtenvoorde)</t>
  </si>
  <si>
    <t>Protestants Christelijke Stichting voor Wonen en Zorg, Horizon Zorgcentrum</t>
  </si>
  <si>
    <t>Stichting Swinhove Groep (vh St.Zorg Woonzorggroep</t>
  </si>
  <si>
    <t>Zorgkantoor Zuid-Hollandse Eilanden</t>
  </si>
  <si>
    <t>Zorgkantoor Zuidoost-Brabant</t>
  </si>
  <si>
    <t>Zorgcentrum Sint Franciscus</t>
  </si>
  <si>
    <t>Stichting Driestroom (Arnhem)</t>
  </si>
  <si>
    <t>Stichting Driestroom (Nijmegen)</t>
  </si>
  <si>
    <t>Stichting tot Exploitatie van Verzorgingsflats Huize het Oosten</t>
  </si>
  <si>
    <t>Stichting Cosis (Groningen)</t>
  </si>
  <si>
    <t>Ab-Hulp Twente WLZ B.V.</t>
  </si>
  <si>
    <t>Stichting Maatschappelijke Opvang Midden-Brabant, Traverse</t>
  </si>
  <si>
    <t>Stichting Parousie</t>
  </si>
  <si>
    <t>Christelijke Stichting BCM Zorg en Dienstverlening</t>
  </si>
  <si>
    <t>Novocare B.V.</t>
  </si>
  <si>
    <t>Stichting Salem uitgaande van de Gereformeerde Gezindte</t>
  </si>
  <si>
    <t>Stichting Terwille (Groningen)</t>
  </si>
  <si>
    <t>Stichting Terwille (Twente)</t>
  </si>
  <si>
    <t>Stichting Zorgbalans (AM en ZHN)</t>
  </si>
  <si>
    <t>Zorggroep Sint Maarten locatie Centraal Bureau</t>
  </si>
  <si>
    <t>Cordaan GGZ.</t>
  </si>
  <si>
    <t>Ananz Wonen-Welzijn-Zorg, onderdeel van de St. Ann</t>
  </si>
  <si>
    <t>Stichting Sevagram Zorgcentra</t>
  </si>
  <si>
    <t>ZorgSpectrum Advies en support (Utrecht)</t>
  </si>
  <si>
    <t>Protestants Interkerkelijke Stichting Zorgverlening Hendrik-Ido-Ambacht</t>
  </si>
  <si>
    <t>Thuiszorg Rijn en IJssel B.V. (Arnhem)</t>
  </si>
  <si>
    <t>Stichting Respect Wonen Zorg Welzijn</t>
  </si>
  <si>
    <t>Careyn Utrecht Stad &amp; West</t>
  </si>
  <si>
    <t>Stichting Catharina</t>
  </si>
  <si>
    <t>Stichting Hillegomse Organisaties voor Zorgverlening</t>
  </si>
  <si>
    <t>Mijzo</t>
  </si>
  <si>
    <t>Stichting KinderThuisZorg (Arnhem)</t>
  </si>
  <si>
    <t>Omega Groep GGZ (Zwolle)</t>
  </si>
  <si>
    <t>Stichting Dignis</t>
  </si>
  <si>
    <t>Zorgstichting 't Heem</t>
  </si>
  <si>
    <t>Zorg op Maat B.V.</t>
  </si>
  <si>
    <t>Stichting Zorggroep Amsterdam-Oost</t>
  </si>
  <si>
    <t>Woonzorgcentrum De Aa</t>
  </si>
  <si>
    <t>Iriz Thuiszorg BV</t>
  </si>
  <si>
    <t>GGZ Oost-Brabant (Noordoost-Brabant)</t>
  </si>
  <si>
    <t>Stichting GGZ Delfland (DSW)</t>
  </si>
  <si>
    <t>Stichting GGZ inGeest (Amsterdam)</t>
  </si>
  <si>
    <t>Stichting Dimence (PZ Regio Midden Ijssel)</t>
  </si>
  <si>
    <t>Stichting Dimence (PZ Regio Zwolle)</t>
  </si>
  <si>
    <t>Stichting Cosis (Drenthe GGZ)</t>
  </si>
  <si>
    <t>Stichting Cosis (Drenthe VG)</t>
  </si>
  <si>
    <t>Stichting Kwintes (Utrecht)</t>
  </si>
  <si>
    <t>Stichting Agrarische Zorgonderneming Vlist</t>
  </si>
  <si>
    <t>Stichting Thuisgenoten (regio Utr/Ap)</t>
  </si>
  <si>
    <t>Careyn Zuid Hollandse Eilanden Rozenburg</t>
  </si>
  <si>
    <t>Stichting Zorg Op Maat  (ZOM)</t>
  </si>
  <si>
    <t>KinderThuiszorg (Zuidoost-Brabant)</t>
  </si>
  <si>
    <t>TVN Zorgt</t>
  </si>
  <si>
    <t>Woonzorgnet BV (Nijmegen)</t>
  </si>
  <si>
    <t>Stichting Kwintes (Midden-Holland)</t>
  </si>
  <si>
    <t>Stichting HIER</t>
  </si>
  <si>
    <t>Stichting Zorggroep Noordwest-Veluwe Holding</t>
  </si>
  <si>
    <t>Koninklijke Visio Expertisecentrum voor Slechtzien</t>
  </si>
  <si>
    <t>Stichting Profila Zorg (Zwolle)</t>
  </si>
  <si>
    <t>Buro 3o</t>
  </si>
  <si>
    <t>Zorgboerderij Berne Wille</t>
  </si>
  <si>
    <t>Coöperatieve vereniging Zorg Dichtbij u.a.</t>
  </si>
  <si>
    <t>Careyn DWO/NWN</t>
  </si>
  <si>
    <t>'s Heeren Loo Zorggroep (Flevoland)</t>
  </si>
  <si>
    <t>Stichting Ambulante Hulpverlening Midden Nederland</t>
  </si>
  <si>
    <t>Stichting The Horse Valley woonzorg en begeleiding</t>
  </si>
  <si>
    <t>Cordaan (Amsterdam)</t>
  </si>
  <si>
    <t>Home Instead Thuisservice Amsterdam Centrum ZW B.V</t>
  </si>
  <si>
    <t>Coöperatieve Ondernemers in de Kleinschalige Zorg in Zeeland U.A.</t>
  </si>
  <si>
    <t>PGVZ B.V. (Zwolle)</t>
  </si>
  <si>
    <t>Korian Zorg B.V. (Apeldoorn Zutphen)</t>
  </si>
  <si>
    <t>Korian Zorg B.V. (Arnhem)</t>
  </si>
  <si>
    <t>MOB Drechtsteden B.V. (Waardenland)</t>
  </si>
  <si>
    <t>SMT Zorg &amp; Zorgadvies B.V. (Twente)</t>
  </si>
  <si>
    <t>Home Instead Thuisservice Noord- en Midden-Limburg</t>
  </si>
  <si>
    <t>Stichting Profila Zorg (Waardenland)</t>
  </si>
  <si>
    <t>'t Zuider Stee B.V. (Friesland)</t>
  </si>
  <si>
    <t>Arja Zorg &amp; Welzijn B.V. (Rotterdam)</t>
  </si>
  <si>
    <t>Home Instead Thuisservice Alphen aan den Rijn e.o.</t>
  </si>
  <si>
    <t>Korian Zorg B.V. (Midden-Brabant)</t>
  </si>
  <si>
    <t>Korian Zorg B.V. (Twente)</t>
  </si>
  <si>
    <t>Wonen bij September – Apeldoorn</t>
  </si>
  <si>
    <t>ZorgService Thuiz B.V. (Rotterdam)</t>
  </si>
  <si>
    <t>Blinq Dagbesteding B.V.</t>
  </si>
  <si>
    <t>Parelhoenderhoeve B.V.</t>
  </si>
  <si>
    <t>Stichting Alice Thuiszorg (Amsterdam)</t>
  </si>
  <si>
    <t>Onder de Bomen B.V.</t>
  </si>
  <si>
    <t>Wonen bij September B.V. (Twente)</t>
  </si>
  <si>
    <t>Stichting Buitengewoon Leren &amp; Werken - Prins Heer</t>
  </si>
  <si>
    <t>Humane Zorg B.V. (Rotterdam)</t>
  </si>
  <si>
    <t>Compartijn Exploitatie B.V. (Noordoost-Brabant)</t>
  </si>
  <si>
    <t>Zorggroep De Laren B.V. - Villa Sluysoort (Nijmege</t>
  </si>
  <si>
    <t>Woonzorgnet B.V. (Zwolle)</t>
  </si>
  <si>
    <t>Korian Zorg B.V. (DSW)</t>
  </si>
  <si>
    <t>RenQli B.V.</t>
  </si>
  <si>
    <t>Wonen bij September B.V. (Arnhem)</t>
  </si>
  <si>
    <t>ZorgSpectrum Advies en support (Waardenland)</t>
  </si>
  <si>
    <t>Stichting Forensisch Psychiatrisch Instituut "De Rooyse Wissel"</t>
  </si>
  <si>
    <t>TMP Talent B.V.</t>
  </si>
  <si>
    <t>William Schrikker Stichting Gezinsvormen (Haaglanden)</t>
  </si>
  <si>
    <t>Stichting De Kern</t>
  </si>
  <si>
    <t>PerMens</t>
  </si>
  <si>
    <t>Jan Arends B.V.</t>
  </si>
  <si>
    <t>Compartijn Exploitatie (Arnhem)</t>
  </si>
  <si>
    <t>Compartijn Exploitatie B.V. (Zuidoost-Brabant)</t>
  </si>
  <si>
    <t>Wonen bij September B.V. (Midden-Holland)</t>
  </si>
  <si>
    <t>PAVO Zorghuizen B.V.</t>
  </si>
  <si>
    <t>Stichting Geestelijke Gezondheidszorg Oost-Brabant (Zuidoost-Brabant)</t>
  </si>
  <si>
    <t>Miezaan B.V.</t>
  </si>
  <si>
    <t>Stichting Zonnewende</t>
  </si>
  <si>
    <t>Cumulus Home B.V. (Amsterdam)</t>
  </si>
  <si>
    <t>Stichting Leviaan (Noord-Holland Noord)</t>
  </si>
  <si>
    <t>Martha Flora Zorg B.V. (Midden-IJssel)</t>
  </si>
  <si>
    <t>Home Instead Thuisservice (Delft Westland Oostland)</t>
  </si>
  <si>
    <t>Care-Extra B.V.</t>
  </si>
  <si>
    <t>Stichting 't Huus</t>
  </si>
  <si>
    <t>Woonvoorziening de Brug B.V.</t>
  </si>
  <si>
    <t>Martha Flora Zorg B.V. (Utrecht)</t>
  </si>
  <si>
    <t>Stichting Werkvisie De Hoop</t>
  </si>
  <si>
    <t>Futuris Zorg en Werk Eindhoven B.V.</t>
  </si>
  <si>
    <t>Stichting Perspektief (DSW)</t>
  </si>
  <si>
    <t>Novicare B.V. (Midden-IJssel)</t>
  </si>
  <si>
    <t>Labyrint Zorg B.V.</t>
  </si>
  <si>
    <t>Stichting Exodus Nederland (Zuid-Limburg)</t>
  </si>
  <si>
    <t>Home Instead Thuisservice Brabant Noordoost B.V.</t>
  </si>
  <si>
    <t>Stichting Exodus Nederland (Noordoost-Brabant)</t>
  </si>
  <si>
    <t>Stichting Novadic-Kentron Groep (Noordoost Brabant)</t>
  </si>
  <si>
    <t>Stichting Novadic-Kentron Groep (Zuidoost Brabant)</t>
  </si>
  <si>
    <t>Stichting GGZ Delfland (Rotterdam)</t>
  </si>
  <si>
    <t>Antes Zorg B.V.</t>
  </si>
  <si>
    <t>ZuidZorg Thuiscoaching B.V.</t>
  </si>
  <si>
    <t>ZorgSaam Brabant</t>
  </si>
  <si>
    <t>RondomZorg B.V.</t>
  </si>
  <si>
    <t>Korian Zorg B.V. (Zuid-Holland Noord)</t>
  </si>
  <si>
    <t>T.A.S.-Tekst Advies &amp; Support</t>
  </si>
  <si>
    <t>Home Instead Thuisservice Sittard-Geleen B.V.</t>
  </si>
  <si>
    <t>Stichting Buurderij De Wilde Haan</t>
  </si>
  <si>
    <t>KompAss B.V. (Waardenland)</t>
  </si>
  <si>
    <t>KompAss B.V. (Rotterdam)</t>
  </si>
  <si>
    <t>SMT Zorg &amp; Zorgadvies B.V. (Groningen)</t>
  </si>
  <si>
    <t>Stichting Tactus Verslavingszorg (Zorgkantoor Zwolle)</t>
  </si>
  <si>
    <t>Jongplus B.V. (Twente)</t>
  </si>
  <si>
    <t>Jongplus B.V. (Arnhem)</t>
  </si>
  <si>
    <t>Trajectvol Zorg B.V.</t>
  </si>
  <si>
    <t>Stichting Tactus Verslavingszorg (Zorgkantoor Twente)</t>
  </si>
  <si>
    <t>Stichting Perspektief (Rotterdam)</t>
  </si>
  <si>
    <t>Home Instead Thuisservice Drechtsteden</t>
  </si>
  <si>
    <t>GeWOONzo.NU B.V. (Zorgkantoor Arnhem)</t>
  </si>
  <si>
    <t>Thuiszorg Rijn en IJssel B.V. (Apeldoorn/Zutphen)</t>
  </si>
  <si>
    <t>OP WEG Coaching B.V.</t>
  </si>
  <si>
    <t>Agapè Zorg B.V.</t>
  </si>
  <si>
    <t>Stichting Kwintes (Arnhem)</t>
  </si>
  <si>
    <t>PGVZ B.V. (Midden IJssel)</t>
  </si>
  <si>
    <t>Stichting Zorgvilla's Twente</t>
  </si>
  <si>
    <t>De 4 jaargetijden Barneveld B.V.</t>
  </si>
  <si>
    <t>Home Instead Thuisservice DLZ</t>
  </si>
  <si>
    <t>Stichting Eleos, christelijke ggz (Zeeland)</t>
  </si>
  <si>
    <t>Stichting Eleos, christelijke ggz (Waardenland)</t>
  </si>
  <si>
    <t>DBA BV</t>
  </si>
  <si>
    <t>Kloek Zorg B.V. (Amsterdam)</t>
  </si>
  <si>
    <t>Stichting terwille (Midden-IJssel)</t>
  </si>
  <si>
    <t>Stichting Terwille (Drenthe)</t>
  </si>
  <si>
    <t>William Schrikker Stichting Gezinsvormen (Noord-Holland Noord)</t>
  </si>
  <si>
    <t>William Schrikker Stichting Gezinsvormen (Groningen)</t>
  </si>
  <si>
    <t>William Schrikker Stichting Gezinsvormen (Flevoland)</t>
  </si>
  <si>
    <t>Aoverstep B.V.</t>
  </si>
  <si>
    <t>Zorgbureau De Puzzel B.V. (West-Brabant)</t>
  </si>
  <si>
    <t>Van Hollant Heiloo B.V.</t>
  </si>
  <si>
    <t>Stichting Yulius</t>
  </si>
  <si>
    <t>Cooperatie Zelfstandige Zorgprofessionals U.A. (Twente)</t>
  </si>
  <si>
    <t>Amado Dronten B.V. (Flevoland)</t>
  </si>
  <si>
    <t>RIBW K/AM</t>
  </si>
  <si>
    <t>Zorgcoöperatie Multi Prof Zorg U.A. ('t Gooi)</t>
  </si>
  <si>
    <t>GGZ Rijnmond B.V.</t>
  </si>
  <si>
    <t>Wonen bij September B.V. (Zuidoost-Brabant)</t>
  </si>
  <si>
    <t>'t Zuider Stee B.V. (Friesland 2)</t>
  </si>
  <si>
    <t>Zorgbeleving De Blauwe Vlinder B.V.</t>
  </si>
  <si>
    <t>Stichting leefgemeenschap De Gouden Zon</t>
  </si>
  <si>
    <t>AnneWim B.V.</t>
  </si>
  <si>
    <t>Samen Top</t>
  </si>
  <si>
    <t>Stichting Zorggroep Triade</t>
  </si>
  <si>
    <t>Terphoeve B.V.</t>
  </si>
  <si>
    <t>Fid Zorg B.V. (Zuid-Hollandse Eilanden)</t>
  </si>
  <si>
    <t>A&amp;A Thuishulp B.V. (Rotterdam)</t>
  </si>
  <si>
    <t>Zorggroep De Laren B.V. (Zuid-Hollandse Eilanden)</t>
  </si>
  <si>
    <t>Stichting Autismehulp Zuid-Limburg</t>
  </si>
  <si>
    <t>Zeeuws Woongenot B.V.</t>
  </si>
  <si>
    <t>Zintri Home 4 You B.V. (Midden-Brabant)</t>
  </si>
  <si>
    <t>Stichting Alice Thuiszorg (Amstelland de Meerlanden)</t>
  </si>
  <si>
    <t>Zorgservice thuiz (Zuid-Hollandse Eilanden)</t>
  </si>
  <si>
    <t>Trend Zorg Veldhoven B.V.</t>
  </si>
  <si>
    <t>Korian Zorg B.V. (Haaglanden)</t>
  </si>
  <si>
    <t>Stichting Thuiszorg SG</t>
  </si>
  <si>
    <t>Zorg &amp; Maatschappelijke Ondersteuning B.V.</t>
  </si>
  <si>
    <t>Zorggroep Wonen en Leven WLZ B.V.</t>
  </si>
  <si>
    <t>Bruis Zorg B.V.</t>
  </si>
  <si>
    <t>Familiehoeve-BB B.V.</t>
  </si>
  <si>
    <t>Zorgvilla's Duyvenstaete B.V.</t>
  </si>
  <si>
    <t>CVS Zorg B.V.</t>
  </si>
  <si>
    <t>Stichting Pactum</t>
  </si>
  <si>
    <t>Het Gastenhuis (Zuid-Holland Noord)</t>
  </si>
  <si>
    <t>Het Gastenhuis (Arnhem)</t>
  </si>
  <si>
    <t>Het Gastenhuis (Utrecht)</t>
  </si>
  <si>
    <t>Stichting Maatwerk in Zorg (Kennemerland)</t>
  </si>
  <si>
    <t>City Kids Den Haag B.V. (Haaglanden)</t>
  </si>
  <si>
    <t>HappyNurse Thuiszorg B.V. (Haaglanden)</t>
  </si>
  <si>
    <t>WOC Amsterdam B.V.</t>
  </si>
  <si>
    <t>Woonzorg Zieuwent B.V.</t>
  </si>
  <si>
    <t>Pardijs Begeleiding B.V.</t>
  </si>
  <si>
    <t>ABA Center International</t>
  </si>
  <si>
    <t>TRIN Zorg &amp; Welzijn B.V.</t>
  </si>
  <si>
    <t>Gelder Thuiszorg V &amp; V B.V.</t>
  </si>
  <si>
    <t>Fluks Zorgt B.V.</t>
  </si>
  <si>
    <t>Suz &amp; So</t>
  </si>
  <si>
    <t>Rapsodi Healthcare B.V. (Utrecht)</t>
  </si>
  <si>
    <t>City Kids Rotterdam B.V. (Zuid-Hollandse Eilanden)</t>
  </si>
  <si>
    <t>Kloek Zorg B.V. (West-Brabant)</t>
  </si>
  <si>
    <t>Graafwerk B.V,</t>
  </si>
  <si>
    <t>De hart voor thuis stichting (Arnhem)</t>
  </si>
  <si>
    <t>LinaZorg B.V.</t>
  </si>
  <si>
    <t>Viattence (Zwolle)</t>
  </si>
  <si>
    <t>Stichting Dagbesteding De Zwaan (Rotterdam)</t>
  </si>
  <si>
    <t>Woonzorg Sanniek BV</t>
  </si>
  <si>
    <t>Ipse de Bruggen (Rotterdam)</t>
  </si>
  <si>
    <t>Indaad B.V.</t>
  </si>
  <si>
    <t>Saamborgh B.V. (Doetinchem)</t>
  </si>
  <si>
    <t>Gooiendaag B.V.</t>
  </si>
  <si>
    <t>STICHTING ZORGBUREAU ROTTERDAM</t>
  </si>
  <si>
    <t>Optimum Zorg B.V.</t>
  </si>
  <si>
    <t>Curae Zorg B.V. ('t Gooi)</t>
  </si>
  <si>
    <t>Stichting Umah-Hai</t>
  </si>
  <si>
    <t>Coöperatie TVN Zorgt U.A.</t>
  </si>
  <si>
    <t>A-Z Multizorg B.V.</t>
  </si>
  <si>
    <t>Het Vertrouwde Dorp Houten B.V.</t>
  </si>
  <si>
    <t>Jongplus B.V. (Apeldoorn)</t>
  </si>
  <si>
    <t>Avellana Zorg B.V.</t>
  </si>
  <si>
    <t>A&amp;A Thuishulp B.V. (Waardenland)</t>
  </si>
  <si>
    <t>Stichting Vincent van Gogh voor Geestelijke Gezondheid</t>
  </si>
  <si>
    <t>Zorg Intercultureel Bewust Zuidoost Brabant B.V. (Noordoost-Brabant)</t>
  </si>
  <si>
    <t>De Leeuwenhof Zorg B.V.</t>
  </si>
  <si>
    <t>WMK Zorg B.V.</t>
  </si>
  <si>
    <t>Content Zorg B.V.</t>
  </si>
  <si>
    <t>Zorgboerderij de Mettemaat BV</t>
  </si>
  <si>
    <t>Stichting Kentalis Zorg - Weerklank Amsterdam</t>
  </si>
  <si>
    <t>Vriendjes voor Altijd B.V.</t>
  </si>
  <si>
    <t>BetuweZorg B.V. (Utrecht)</t>
  </si>
  <si>
    <t>Cliënt(en) met enkel somatische problematiek</t>
  </si>
  <si>
    <t>Cliënt(en) met enkel gedragsproblematiek</t>
  </si>
  <si>
    <t>Cliënt(en) met gedrags- en somatische problematiek</t>
  </si>
  <si>
    <t>Soort aanvraag</t>
  </si>
  <si>
    <t>Betrokkenheid CCE</t>
  </si>
  <si>
    <t>Wel van toepassing</t>
  </si>
  <si>
    <t>Niet van toepassing</t>
  </si>
  <si>
    <t>Registratienummers Nza oude en nieuwe aanbieder</t>
  </si>
  <si>
    <t>Registratienummer Nza oude zorgaanbieder</t>
  </si>
  <si>
    <t>Registratienummer Nza nieuwe zorgaanbieder</t>
  </si>
  <si>
    <t>Gegevens OUDE Zorgaanbieder</t>
  </si>
  <si>
    <t>Gegevens OUD Zorgkantoor</t>
  </si>
  <si>
    <t>Rechtspersoon</t>
  </si>
  <si>
    <t>Gegevens NIEUWE Zorgaanbieder</t>
  </si>
  <si>
    <t>Gegevens NIEUW Zorgkantoor</t>
  </si>
  <si>
    <t>Cliëntgegevens</t>
  </si>
  <si>
    <t>Geboortedatum</t>
  </si>
  <si>
    <t>Hoogte toeslag</t>
  </si>
  <si>
    <t>Verhuisdatum</t>
  </si>
  <si>
    <t>Door ondertekening van het formulier verklaren alle partijen:</t>
  </si>
  <si>
    <t xml:space="preserve">          - dat bovengenomede client op vermelde datum is verhuisd naar de nieuwe zorgaanbieder;</t>
  </si>
  <si>
    <t xml:space="preserve">          - dat het zorgplan integraal van de oude zorgaanbieder door de nieuwe zorgaanbieder is overgenomen.</t>
  </si>
  <si>
    <t>Is dit niet het geval, dan kan dit formulier niet worden gebruikt en zal de nieuwe zorgaanbieder een nieuw aanvraagtraject moeten doorlopen.</t>
  </si>
  <si>
    <t>Let op:</t>
  </si>
  <si>
    <t>Toeslagen kunnen alleen naar de nieuwe zorgaanbeider overgeheveld worden als het bedrag nog in de rekenstaat van de oude aanbieder is opgenomen.</t>
  </si>
  <si>
    <t>Mocht dit niet meer het geval zijn, dan zal de nieuwe zorgaanbieder een nieuw aanvraagtraject moeten doorlopen.</t>
  </si>
  <si>
    <t>(handtekening oude aanbieder)</t>
  </si>
  <si>
    <t>(handtekening nieuwe aanbieder)</t>
  </si>
  <si>
    <t>(handtekening oud zorgkantoor)</t>
  </si>
  <si>
    <t>(handtekening nieuw zorgkantoor)</t>
  </si>
  <si>
    <t>Prestatiecode</t>
  </si>
  <si>
    <t>Totale berekende uren:minuten (weekbasis)</t>
  </si>
  <si>
    <t>Totale uren:minuten werkelijk (weekbasis)</t>
  </si>
  <si>
    <t>Subtotaal uren:minuten zorg</t>
  </si>
  <si>
    <t>Totale uren:minuten voor berekening</t>
  </si>
  <si>
    <t>Uren:minuten per week</t>
  </si>
  <si>
    <t>Totale meerzorg uren:minuten (weekbasis)</t>
  </si>
  <si>
    <t>Maatwerkbudget indien van toepassing</t>
  </si>
  <si>
    <t>Berekend etmaalbedrag</t>
  </si>
  <si>
    <t xml:space="preserve">Tijdseenheid </t>
  </si>
  <si>
    <t>Jaar</t>
  </si>
  <si>
    <t xml:space="preserve">Maand </t>
  </si>
  <si>
    <t>Week</t>
  </si>
  <si>
    <t>Tijdseenheid</t>
  </si>
  <si>
    <t>Dag</t>
  </si>
  <si>
    <t xml:space="preserve">Meerzorg profiel </t>
  </si>
  <si>
    <t xml:space="preserve">Afgegeven meerzorgprofiel </t>
  </si>
  <si>
    <t xml:space="preserve">Maatwerkprofiel </t>
  </si>
  <si>
    <t xml:space="preserve">Zorgprofiel </t>
  </si>
  <si>
    <t xml:space="preserve">100% meerzorgbudget (excl context gebonden middelen in euro's) </t>
  </si>
  <si>
    <t>Tijd van</t>
  </si>
  <si>
    <t>Tijd tot</t>
  </si>
  <si>
    <t>Uren</t>
  </si>
  <si>
    <t>Functie</t>
  </si>
  <si>
    <t>Dagprogramma zaterdag-zondag</t>
  </si>
  <si>
    <t>Valt binnen budget?</t>
  </si>
  <si>
    <t>Totale 100% budget</t>
  </si>
  <si>
    <t>Dagprogramma maandag-vrijdag</t>
  </si>
  <si>
    <t>In te vullen per individuele cliënt</t>
  </si>
  <si>
    <t>Wonen</t>
  </si>
  <si>
    <t>Totaal uren wonen ma-vr</t>
  </si>
  <si>
    <t>Totaal uren dagbesteding ma-vr</t>
  </si>
  <si>
    <t>Totaal uren wonen za-zo</t>
  </si>
  <si>
    <t>Tijden</t>
  </si>
  <si>
    <t>Bezetting</t>
  </si>
  <si>
    <t>CCE betrokken</t>
  </si>
  <si>
    <t>Geb.dat.</t>
  </si>
  <si>
    <t>Ingangsdatum</t>
  </si>
  <si>
    <t>Uren woonzorg per week</t>
  </si>
  <si>
    <t>Uren dagbesteding per week</t>
  </si>
  <si>
    <t>Uren nachtzorg per week</t>
  </si>
  <si>
    <t>Uren behandeling per week</t>
  </si>
  <si>
    <t>Uren context gebonden middelen per week</t>
  </si>
  <si>
    <t>Bedrag context gebonden middelen</t>
  </si>
  <si>
    <t>Subtotaal context gebonden middelen vallen in het meerzorgprofiel</t>
  </si>
  <si>
    <t>Context gebonden middelen boven het profiel (bedrag dat bovenop je beschikking wordt geteld)</t>
  </si>
  <si>
    <t>Aantal clienten bij groepsaanvraag</t>
  </si>
  <si>
    <t>Bedrag per etmaal direct + indirect aangevraagd</t>
  </si>
  <si>
    <t>Onderwerp overige contextgebonden middelen (euro's) 1</t>
  </si>
  <si>
    <t>Bedrag overige contextgebonden middelen (euro's) 1</t>
  </si>
  <si>
    <t>Onderwerp overige contextgebonden middelen (euro's) 2</t>
  </si>
  <si>
    <t>Bedrag overige contextgebonden middelen (euro's) 2</t>
  </si>
  <si>
    <t>NZa code</t>
  </si>
  <si>
    <t>Regio</t>
  </si>
  <si>
    <t>Naam aanbieder</t>
  </si>
  <si>
    <t>Individueel/Groep/Preventief</t>
  </si>
  <si>
    <t>Groepsnaam</t>
  </si>
  <si>
    <t>Uren:Minuten (weekbasis)</t>
  </si>
  <si>
    <t>Totale meerzorguren</t>
  </si>
  <si>
    <t>Aftrek ZZP uren</t>
  </si>
  <si>
    <t xml:space="preserve">Berekend Meerzorgprofiel </t>
  </si>
  <si>
    <t>Totaal uren dagbesteding za-zo</t>
  </si>
  <si>
    <t>Totaal uren (per week):</t>
  </si>
  <si>
    <t>Uren:minuten</t>
  </si>
  <si>
    <t>Subtotaal uren:minuten inzet behandelaren</t>
  </si>
  <si>
    <t>Formatie uren</t>
  </si>
  <si>
    <t>Uren:Minuten (jaarbasis)</t>
  </si>
  <si>
    <t>Meerzorgbedrag</t>
  </si>
  <si>
    <t xml:space="preserve">Extra uren context gebonden middelen op jaarbasis </t>
  </si>
  <si>
    <t>1 begeleider op … cliënt(en)</t>
  </si>
  <si>
    <t>Onderwerp</t>
  </si>
  <si>
    <t>Bedrag</t>
  </si>
  <si>
    <t>Aanvraag meerzorg individueel</t>
  </si>
  <si>
    <t>Volledig beveiligen</t>
  </si>
  <si>
    <t>AANVRAAG GROEPSMEERZORG</t>
  </si>
  <si>
    <t>b.</t>
  </si>
  <si>
    <t>Overzicht meerzorgaanvraag individueel</t>
  </si>
  <si>
    <t>Extra context gebonden middelen in uren</t>
  </si>
  <si>
    <t>Uren:Minuten (jaarbasis) voor de groep</t>
  </si>
  <si>
    <t>Uren:Minuten op weekbasis voor de groep</t>
  </si>
  <si>
    <t xml:space="preserve">Totaal berekend budgetbedrag, maatwerkbedrag en etmaalbedrag voor de groep </t>
  </si>
  <si>
    <t>Verbergen vanaf G</t>
  </si>
  <si>
    <t xml:space="preserve">Indirecte basis uren ZZP </t>
  </si>
  <si>
    <t>Controle Sector</t>
  </si>
  <si>
    <t>Goed/fout</t>
  </si>
  <si>
    <t>Totaal</t>
  </si>
  <si>
    <t xml:space="preserve">Controle volledigheid </t>
  </si>
  <si>
    <t>controle enkel (1)/groep (0)</t>
  </si>
  <si>
    <t xml:space="preserve">Context gebonden middelen in euro's </t>
  </si>
  <si>
    <t>Verbergen vanaf regel 39</t>
  </si>
  <si>
    <t>Min uren Uren:Minuten</t>
  </si>
  <si>
    <t>Invullen Uren</t>
  </si>
  <si>
    <t>Versie aanvraagformulier</t>
  </si>
  <si>
    <t>Tijd (uu:mm) TOT</t>
  </si>
  <si>
    <t>Zorgzwaartepakket</t>
  </si>
  <si>
    <t>Indirecte basis uren zorgzwaartepakket</t>
  </si>
  <si>
    <t xml:space="preserve">Indirecte basis uren zorgzwaartepakket </t>
  </si>
  <si>
    <t>Reguliere zorgzwaartepakket uren:minuten</t>
  </si>
  <si>
    <t>Aftrek zorgzwaartepakket</t>
  </si>
  <si>
    <t>GGZ4WNeeNee</t>
  </si>
  <si>
    <t>GGZ4WNeeJa</t>
  </si>
  <si>
    <t>GGZ4WJaNee</t>
  </si>
  <si>
    <t>GGZ4WJaJa</t>
  </si>
  <si>
    <t>GGZ5WNeeNee</t>
  </si>
  <si>
    <t>GGZ5WNeeJa</t>
  </si>
  <si>
    <t>GGZ5WJaNee</t>
  </si>
  <si>
    <t>GGZ5WJaJa</t>
  </si>
  <si>
    <t>GGZ4W</t>
  </si>
  <si>
    <t>GGZ5W</t>
  </si>
  <si>
    <t>25% uurgrens (UU:MM:SS)</t>
  </si>
  <si>
    <t>Indirecte uren (UU:MM:SS)</t>
  </si>
  <si>
    <t>Directe uren (UU:MM:SS)</t>
  </si>
  <si>
    <t>Uren uit 2012 (UU:MM)</t>
  </si>
  <si>
    <t>10000:00:00</t>
  </si>
  <si>
    <t>10000:00:0</t>
  </si>
  <si>
    <t>Min uren (UU:MM:SS)</t>
  </si>
  <si>
    <t>Max uren(UU:MM:SS)</t>
  </si>
  <si>
    <t>Nza berekend (geindexeerd) gemiddeld bedrag</t>
  </si>
  <si>
    <t>100% etmaalbedrag</t>
  </si>
  <si>
    <t>Maximaal etmaalbedrag</t>
  </si>
  <si>
    <t>Nieuwe 100% budget</t>
  </si>
  <si>
    <t>Nieuwe 100% na max budget</t>
  </si>
  <si>
    <t>Nachtzorg</t>
  </si>
  <si>
    <t>Gemiddeld % indirecte uren zorgprofiel</t>
  </si>
  <si>
    <t>zorgzwaartepakket omschrijving</t>
  </si>
  <si>
    <t>100%  etmaalbedrag</t>
  </si>
  <si>
    <t>(Middelen die niet weer te geven zijn in uren)</t>
  </si>
  <si>
    <t>Extra context gebonden middelen in euro's</t>
  </si>
  <si>
    <t>Handleiding aanvraagformulier (rekentool) voor het aanvragen van meerzorg ZIN</t>
  </si>
  <si>
    <t>SGLVG1JaJa</t>
  </si>
  <si>
    <t>Tussenuitkomst voor toetsen contextgebonden middelen</t>
  </si>
  <si>
    <t>Totale uren zorg, behandeling en context gebonden middelen in uren</t>
  </si>
  <si>
    <t>Overzicht rekenbudget bij maatwerk</t>
  </si>
  <si>
    <t>Overzicht van de meerzorgprofielen</t>
  </si>
  <si>
    <t>Versiebeheer</t>
  </si>
  <si>
    <t>Versie</t>
  </si>
  <si>
    <t>Tabblad</t>
  </si>
  <si>
    <t>Opmerkingen/wijzigingen</t>
  </si>
  <si>
    <t>2023.01</t>
  </si>
  <si>
    <t>Profielbedragen en rekenbudgetten maatwerk geïndexeerd naar 2023</t>
  </si>
  <si>
    <t>Toetsing op maximum dagtarief aangepast</t>
  </si>
  <si>
    <t>Indexeringen uit de laatste beleidsregel toegepast</t>
  </si>
  <si>
    <t>2023.02</t>
  </si>
  <si>
    <r>
      <t xml:space="preserve">Extra uren context gebonden middelen </t>
    </r>
    <r>
      <rPr>
        <b/>
        <sz val="11"/>
        <color theme="1"/>
        <rFont val="Corbel"/>
        <family val="2"/>
      </rPr>
      <t>op jaarbasis</t>
    </r>
    <r>
      <rPr>
        <sz val="11"/>
        <color theme="1"/>
        <rFont val="Corbel"/>
        <family val="2"/>
      </rPr>
      <t xml:space="preserve"> </t>
    </r>
  </si>
  <si>
    <t>J2:M9</t>
  </si>
  <si>
    <t>J10:M16</t>
  </si>
  <si>
    <t>J17:M23</t>
  </si>
  <si>
    <t>INDEX VOOR KOLOMMEN I T/M M</t>
  </si>
  <si>
    <t>index</t>
  </si>
  <si>
    <t>Tarief maatwerk</t>
  </si>
  <si>
    <r>
      <t xml:space="preserve">Extra uren context gebonden middelen </t>
    </r>
    <r>
      <rPr>
        <b/>
        <sz val="11"/>
        <rFont val="Corbel"/>
        <family val="2"/>
      </rPr>
      <t xml:space="preserve">op jaarbasis </t>
    </r>
  </si>
  <si>
    <t>Zoek- index</t>
  </si>
  <si>
    <t>J24:M30</t>
  </si>
  <si>
    <t>J31:M37</t>
  </si>
  <si>
    <t>J38:M44</t>
  </si>
  <si>
    <t>J45:M51</t>
  </si>
  <si>
    <t>J52:M58</t>
  </si>
  <si>
    <t>J59:M65</t>
  </si>
  <si>
    <t>J66:M72</t>
  </si>
  <si>
    <t>J73:M79</t>
  </si>
  <si>
    <t>J80:M86</t>
  </si>
  <si>
    <t>J87:M93</t>
  </si>
  <si>
    <t>J94:M100</t>
  </si>
  <si>
    <t>J101:M107</t>
  </si>
  <si>
    <t>J115:M121</t>
  </si>
  <si>
    <t>2024.01</t>
  </si>
  <si>
    <t>Voorblad</t>
  </si>
  <si>
    <t>Nu mogelijk om een handtekening in te voegen</t>
  </si>
  <si>
    <t>Handleiding</t>
  </si>
  <si>
    <t>Algemeen</t>
  </si>
  <si>
    <t>Jaartal op alle bladen veranders naar 2024</t>
  </si>
  <si>
    <t>Woon- en Zorgcentrum de Wulverhorst</t>
  </si>
  <si>
    <t>Zorggroep Zaanstreek</t>
  </si>
  <si>
    <t>Stichting De Rozelaar( Zorgkantoor Arnhem)</t>
  </si>
  <si>
    <t>Stichting De Belvertshoeve</t>
  </si>
  <si>
    <t>Stichting De Waalboog</t>
  </si>
  <si>
    <t>Omring*</t>
  </si>
  <si>
    <t>Pi - Groep (Friesland)</t>
  </si>
  <si>
    <t>Zintri Home 4 You BV</t>
  </si>
  <si>
    <t>Residentie Buitenzorg (Friesland)</t>
  </si>
  <si>
    <t>Stichting KinderThuisZorg (Amstelland en De Meerlanden)</t>
  </si>
  <si>
    <t>MCE Zorg</t>
  </si>
  <si>
    <t>Accolade Zorg Wierickehoeve</t>
  </si>
  <si>
    <t>Stichting Zorg en Onderwijs Nu</t>
  </si>
  <si>
    <t>Talent B.V.</t>
  </si>
  <si>
    <t>Home Instead Thuisservice Zaanstreek-Waterland</t>
  </si>
  <si>
    <t>Zorgimkerij Ecopoll</t>
  </si>
  <si>
    <t>Alex-Cares B.V.</t>
  </si>
  <si>
    <t>Zorg Intens BV</t>
  </si>
  <si>
    <t>Landgoed Rijckholt Zorg B.V.</t>
  </si>
  <si>
    <t>Aliantus Zorg BV</t>
  </si>
  <si>
    <t>Stichting Levvel (Amsterdam)</t>
  </si>
  <si>
    <t>Leger des Heils Welzijns- en Gezondheidszorg (ZK Delft Westland Oostland)</t>
  </si>
  <si>
    <t>Bizorg B.V.</t>
  </si>
  <si>
    <t>Stichting De Toekomst (zorgkantoor Rotterdam)</t>
  </si>
  <si>
    <t>Coöperatie GeriHome U.A.</t>
  </si>
  <si>
    <t>Stichting Mantelzorg en Dementie</t>
  </si>
  <si>
    <t>Woonzorg Veld-Zicht</t>
  </si>
  <si>
    <t>Start Dagbesteding B.V.</t>
  </si>
  <si>
    <t>Zoethout Begeleid Werken B.V.</t>
  </si>
  <si>
    <t>Stichting GGZ ingeest (Amstelland en de Meerlanden)</t>
  </si>
  <si>
    <t>Het Gastenhuis (Zeeland)</t>
  </si>
  <si>
    <t>Het Gastenhuis (Waardenland)</t>
  </si>
  <si>
    <t>MZ Maatwerk in Zorg B.V.</t>
  </si>
  <si>
    <t>Valuas Zorg B.V. (Noordoost-Brabant)</t>
  </si>
  <si>
    <t>Stichting Het Adriano Huis</t>
  </si>
  <si>
    <t>Sa Leuk Hûs B.V.</t>
  </si>
  <si>
    <t>De Zorg van Toen B.V.</t>
  </si>
  <si>
    <t>Gezinshuis Kom Aan Boord</t>
  </si>
  <si>
    <t>Senioren Collectief West Friesland BV (Noord-Holland-Noord)</t>
  </si>
  <si>
    <t>Coöperatie LIZ U.A.</t>
  </si>
  <si>
    <t>Comfor B.V. (Zuidoost Brabant)</t>
  </si>
  <si>
    <t>Autismepunt B.V. (Zuidoost Brabant)</t>
  </si>
  <si>
    <t>Tellus Zorg WLZ B.V.</t>
  </si>
  <si>
    <t>Saamborgh Wlz B.V. (Arnhem)</t>
  </si>
  <si>
    <t>Thuiszorg Zuiderzee B.V.</t>
  </si>
  <si>
    <t>Woonzorg Palsma Zathe</t>
  </si>
  <si>
    <t>Stichting Vérian (Midden IJSsel)</t>
  </si>
  <si>
    <t>Fasehuizen de Schakel</t>
  </si>
  <si>
    <t>WorkMate Company B.V.</t>
  </si>
  <si>
    <t>Stichting Actolei</t>
  </si>
  <si>
    <t>Boomerangzorg B.V.</t>
  </si>
  <si>
    <t>Next WLZ B.V.</t>
  </si>
  <si>
    <t>Zorggroep Thorp B.V.</t>
  </si>
  <si>
    <t>MedBoxing B.V. (Waardenland)</t>
  </si>
  <si>
    <t>Van Hollant Assendelft B.V. (Zaanstreek/Waterland)</t>
  </si>
  <si>
    <t>Autimaat B.V.</t>
  </si>
  <si>
    <t>Stichting Open Door Loon op Zand</t>
  </si>
  <si>
    <t>Stichting De Lage Kamp</t>
  </si>
  <si>
    <t>ISZA Zorg B.V.</t>
  </si>
  <si>
    <t>De Eemhorst Zorg B.V.</t>
  </si>
  <si>
    <t>Passie in Zorg B.V.</t>
  </si>
  <si>
    <t>Villa Hooghe Heide B.V. (Zorgkantoor Utrecht)</t>
  </si>
  <si>
    <t>Martha Flora Zorg B.V. (Zuid-Holland Noord)</t>
  </si>
  <si>
    <t>Huize Widaad B.V.</t>
  </si>
  <si>
    <t>Stichting Maatschappelijke Opvang en Ontmoeting Lichtpunt</t>
  </si>
  <si>
    <t>Stichting Zorgzaken</t>
  </si>
  <si>
    <t>Stichting Heliomare (Noord-Holland Noord)</t>
  </si>
  <si>
    <t>Ilaria B.V. (Kennemerland)</t>
  </si>
  <si>
    <t>Friesland Begeleid Wonen B.V.</t>
  </si>
  <si>
    <t>Stichting Wagterveld Zorg</t>
  </si>
  <si>
    <t>Standby zorg B.V.</t>
  </si>
  <si>
    <t>Stichting ASSortiMens</t>
  </si>
  <si>
    <t>Adry zorg B.V. (Zuid Holland Noord)</t>
  </si>
  <si>
    <t>Stichting Weet hoe je leeft</t>
  </si>
  <si>
    <t>ZorgThuis Drachten B.V. (Friesland)</t>
  </si>
  <si>
    <t>F. Izeboud Beheer B.V. (Utrecht)</t>
  </si>
  <si>
    <t>Stichting De Rozelaar (zorgkantoor Utrecht)</t>
  </si>
  <si>
    <t>Woonsupport&amp;ik B.V.</t>
  </si>
  <si>
    <t>Elis Dagbesteding B.V.</t>
  </si>
  <si>
    <t>A Zorg B.V.</t>
  </si>
  <si>
    <t>WOPiT</t>
  </si>
  <si>
    <t>Chances Plus B.V.</t>
  </si>
  <si>
    <t>Thuiszorg Zusters</t>
  </si>
  <si>
    <t>Verwijzing naar beleidsregel aangepast, enkele teksten verduidelijkt.</t>
  </si>
  <si>
    <t>Indexeringen uit de laatste beleidsregel toegepast (24120a)</t>
  </si>
  <si>
    <t>Verbergen vanaf J</t>
  </si>
  <si>
    <t>Index</t>
  </si>
  <si>
    <t>L t/m M (verhuisblad)</t>
  </si>
  <si>
    <t>L2:M9</t>
  </si>
  <si>
    <t>L10:M16</t>
  </si>
  <si>
    <t>L17:M23</t>
  </si>
  <si>
    <t>L24:M30</t>
  </si>
  <si>
    <t>L31:M37</t>
  </si>
  <si>
    <t>L38:M44</t>
  </si>
  <si>
    <t>L45:M51</t>
  </si>
  <si>
    <t>L52:M58</t>
  </si>
  <si>
    <t>L59:M65</t>
  </si>
  <si>
    <t>L66:M72</t>
  </si>
  <si>
    <t>L73:M79</t>
  </si>
  <si>
    <t>L80:M86</t>
  </si>
  <si>
    <t>L87:M93</t>
  </si>
  <si>
    <t>L94:M100</t>
  </si>
  <si>
    <t>L101:M107</t>
  </si>
  <si>
    <t>L115:M121</t>
  </si>
  <si>
    <t>J108:M114</t>
  </si>
  <si>
    <t>L108:M114</t>
  </si>
  <si>
    <t>2024.02</t>
  </si>
  <si>
    <t>In versie 1 werden GGZ4W en GGZ7B niet berekend</t>
  </si>
  <si>
    <r>
      <rPr>
        <b/>
        <sz val="11"/>
        <color theme="1"/>
        <rFont val="Corbel"/>
        <family val="2"/>
      </rPr>
      <t>Algemeen</t>
    </r>
    <r>
      <rPr>
        <sz val="11"/>
        <color theme="1"/>
        <rFont val="Corbel"/>
        <family val="2"/>
      </rPr>
      <t xml:space="preserve">
•	Dit aanvraagformulier dient u te gebruiken voor het aanvragen van meerzorg voor Zorg in Natura (Verblijf en VPT). 
•	Het aanvragen van meerzorg doet u door middel van het invullen van de vragenlijst meerzorg en het aanvraagformulier. 
•	Bij het invullen van het aanvraagformulier is er een aantoonbaar verband tussen de inhoud en de vertaling naar financiën.
•	Zowel de vragenlijst als het aanvraagformulier dienen volledig, kort en bondig en naar waarheid ingevuld te worden. 
•	Bij ondertekening, tekent u tevens voor de bepaling dat er een besproken versie door de cliënt en/of cliënt vertegenwoordiger in het cliëntdossier is opgenomen. 
•	Ondersteunende documenten voor het aanvragen van meerzorg zijn het beleidsdocument: “Samenwerken aan passende meerzorg” en het toetsingskader meerzorg. 
</t>
    </r>
    <r>
      <rPr>
        <b/>
        <sz val="11"/>
        <color theme="1"/>
        <rFont val="Corbel"/>
        <family val="2"/>
      </rPr>
      <t>Doel en beoordeling aanvragen meerzorg</t>
    </r>
    <r>
      <rPr>
        <sz val="11"/>
        <color theme="1"/>
        <rFont val="Corbel"/>
        <family val="2"/>
      </rPr>
      <t xml:space="preserve">
•	Meerzorg is een tijdelijke regeling voor financiering van uitzonderlijke situaties.
•	Meerzorg is bedoeld om kwaliteit van zorg te realiseren voor cliënten waar het budget vanuit het toegewezen zorgzwaartepakket onvoldoende is. 
•	Met meerzorg kan worden toegewerkt naar passende zorg, een passende organisatie van de zorg en bijbehorende financiering. 
•	Meerzorg draagt bij aan verbetering of handhaving van kwaliteit van leven. 
•	Daarnaast wordt er gekeken naar de verantwoording van de te besteden middelen en de doelmatigheid waarmee deze worden ingezet.
</t>
    </r>
    <r>
      <rPr>
        <b/>
        <sz val="11"/>
        <color theme="1"/>
        <rFont val="Corbel"/>
        <family val="2"/>
      </rPr>
      <t>Begripsbepaling en notatie</t>
    </r>
    <r>
      <rPr>
        <sz val="11"/>
        <color theme="1"/>
        <rFont val="Corbel"/>
        <family val="2"/>
      </rPr>
      <t xml:space="preserve">
Bij het invullen is het belangrijk de volgende begrippen nader toe te lichten:
•	Zorg: In de vragenlijst en het aanvraagformulier is het woord “zorg” breder gedefinieerd. Zorg kan bestaan uit begeleiding (woonzorg/dagbesteding), persoonlijke verzorging en/of verpleging.
•	Elementen: meerzorg is opgebouwd uit een aantal elementen, namelijk: inzet uren zorg, inzet uren nachtzorg, inzet behandelaren en inzet context gebonden uren en middelen. 
•	Notatie: Voor de notatie gebruiken we een : (bijvoorbeeld manier van invullen uren:minuten, 8:20 is 8 uur en 20 minuten) 
•	Tabbladen: Het aanvraagformulier kent een aantal tabbladen. Deze zijn: Handleiding, Voorblad, Cliëntgegevens, Aanvraag individueel, Overzicht individueel, Aanvraag-overzicht groep, Verhuisformulier. Hieronder volgt per tabblad een uitleg.
</t>
    </r>
    <r>
      <rPr>
        <b/>
        <sz val="11"/>
        <color theme="1"/>
        <rFont val="Corbel"/>
        <family val="2"/>
      </rPr>
      <t>Hulp bij invullen van het aanvraagformulier</t>
    </r>
    <r>
      <rPr>
        <sz val="11"/>
        <color theme="1"/>
        <rFont val="Corbel"/>
        <family val="2"/>
      </rPr>
      <t xml:space="preserve">
•	Het aanvraagformulier werkt alleen als alle velden ingevuld zijn. Is dit niet het geval dan geeft het aanvraagformulier dit op het voorblad aan of blijft het betreffende veld lichtblauw. 
•	Wanneer het aanvraagformulier volledig is ingevuld ziet u automatisch op het voorblad het gegenereerde meerzorgbedrag. 
•	De bedragen zijn berekend inclusief het ingevulde tariefpercentage. 
•	Bij een groepsaanvraag ziet u het gezamenlijk bedrag van de totale groep.
</t>
    </r>
    <r>
      <rPr>
        <b/>
        <sz val="11"/>
        <color theme="1"/>
        <rFont val="Corbel"/>
        <family val="2"/>
      </rPr>
      <t>Het voorblad</t>
    </r>
    <r>
      <rPr>
        <sz val="11"/>
        <color theme="1"/>
        <rFont val="Corbel"/>
        <family val="2"/>
      </rPr>
      <t xml:space="preserve">
•	Start als eerste met het invullen van het voorblad. Alle “perzik gekleurde velden” dienen ingevuld te worden. 
•	Bij enkele vragen staat aan de rechterkant van de vraag een 'drop-down' button waar u een keuze kan aanklikken (bijvoorbeeld bij de vraag: "Geef aan of het een nieuwe aanvraag is of een her-aanvraag?" In het drop down menu ziet u de antwoorden nieuwe aanvraag of her-aanvraag. U kunt op 1 van beide klikken).
</t>
    </r>
    <r>
      <rPr>
        <b/>
        <sz val="11"/>
        <color theme="1"/>
        <rFont val="Corbel"/>
        <family val="2"/>
      </rPr>
      <t>Invullen van cliëntgegevens</t>
    </r>
    <r>
      <rPr>
        <sz val="11"/>
        <color theme="1"/>
        <rFont val="Corbel"/>
        <family val="2"/>
      </rPr>
      <t xml:space="preserve">
•	Bij dit tabblad dienen alle "perzik gekleurde velden" gevuld te worden voor het aantal cliënten waarvoor u meerzorg aanvraagt.
•	Bij groepsmeerzorg kunt u meerdere cliënten invullen. Wanneer u dit correct heeft gedaan dan ziet u in het tabblad: “aanvraag overzicht groep” de namen automatisch verschijnen. 
•	Bij het invullen van het tabblad cliëntgegevens is het belangrijk dat de indicatie voor dagbesteding en behandeling aan (of uit) wordt gezet overeenkomstig met wat u declareert.
</t>
    </r>
    <r>
      <rPr>
        <b/>
        <sz val="11"/>
        <color theme="1"/>
        <rFont val="Corbel"/>
        <family val="2"/>
      </rPr>
      <t xml:space="preserve">Invullen aanvraag Individueel </t>
    </r>
    <r>
      <rPr>
        <sz val="11"/>
        <color theme="1"/>
        <rFont val="Corbel"/>
        <family val="2"/>
      </rPr>
      <t xml:space="preserve">
•	Bij individuele aanvragen is dit het tabblad waarop de aanvraag gebaseerd wordt. 
•	Door middel van het invullen van het dagprogramma (individueel) wordt het meerzorgprofiel deels bepaald. U kunt hier de tijden, soort zorg en intensiteit waarin u directe zorg levert noteren. 
•	Door het invullen van de "perzik gekleurde" velden worden de uren zorg berekend en wordt bepaald of er sprake is van meerzorg. 
•	Naast het dagprogramma vult u in dit tabblad eveneens de uren voor nachtzorg, inzet behandelaren en min-uren in (zie perzik kleurige velden). Het gaat hier om het totaal aantal uren per week. In het aanvraagformulier kunnen de uren zorg aan te geven worden die gerelateerd zijn aan de complexe zorgvraag van de cliënt, zie ook de toelichting hieronder.
•	In dit tabblad vult u als laatste de mogelijk context gebonden middelen in uren:minuten en middelen in, hiervoor dient u alleen de EXTRA uren op jaarbasis te kwantificeren. De context gebonden middelen die u niet kunt terug vertalen naar uren:minuten kunt u in middelen (euro's) opnemen.
•	Wanneer de overig context gebonden middelen boven de 7,1% van het toegekende meerzorgbedrag uitkomen, ziet u dit terug op het voorblad. 
•	Wanneer een cliënt een zorgzwaartepakket heeft exclusief behandeling en/of dagbesteding, wordt dit ingevuld op het tabblad cliëntgegevens. Deze uren worden niet meegerekend als meerzorg-uren. 
•	Wanneer u het tabblad aanvraag individueel volledig invult ziet u de uitkomst van de aanvraag automatisch verschijnen in het tabblad overzicht individueel en op het voorblad.
</t>
    </r>
    <r>
      <rPr>
        <b/>
        <sz val="11"/>
        <color theme="1"/>
        <rFont val="Corbel"/>
        <family val="2"/>
      </rPr>
      <t xml:space="preserve">Overzicht individueel </t>
    </r>
    <r>
      <rPr>
        <sz val="11"/>
        <color theme="1"/>
        <rFont val="Corbel"/>
        <family val="2"/>
      </rPr>
      <t xml:space="preserve">
•	Wanneer u het tabblad aanvraag individueel volledig heeft ingevuld ziet u de uitkomst van de aanvraag automatisch in het tabblad overzicht individueel verschijnen. De uren woonzorg, dagbesteding, nachtzorg, inzet behandelaren, min-uren worden automatisch overgenomen uit het tabblad aanvraag individueel. 
</t>
    </r>
    <r>
      <rPr>
        <b/>
        <sz val="11"/>
        <color theme="1"/>
        <rFont val="Corbel"/>
        <family val="2"/>
      </rPr>
      <t>Aanvraag- overzicht groep</t>
    </r>
    <r>
      <rPr>
        <sz val="11"/>
        <color theme="1"/>
        <rFont val="Corbel"/>
        <family val="2"/>
      </rPr>
      <t xml:space="preserve">
•	Op het tabblad cliëntgegevens heeft u de gegevens van de cliënten ingevuld.
•	Deze ziet u in het tabblad aanvraag overzicht groep automatisch verschijnen. Hier vult u verder de aanvraag in. 
•	Voor groepsmeerzorg vult u per cliënt de uren zorg en behandeling in en voor de gehele groep de extra context gebonden middelen in uren en euro's. (alle perzik kleurige velden)
•	Wanneer de overig context gebonden middelen boven de 7,1% van het toegekende meerzorgbedrag uitkomen, ziet u dit terug in op het voorblad. In de beoordeling van het zorgkantoor wordt dit extra bedrag voor context gebonden middelen meegenomen.
</t>
    </r>
    <r>
      <rPr>
        <b/>
        <sz val="11"/>
        <color theme="1"/>
        <rFont val="Corbel"/>
        <family val="2"/>
      </rPr>
      <t>Specifieke onderwerpen
Invullen dagprogramma</t>
    </r>
    <r>
      <rPr>
        <sz val="11"/>
        <color theme="1"/>
        <rFont val="Corbel"/>
        <family val="2"/>
      </rPr>
      <t xml:space="preserve">
De toegewezen indicatie is het vertrekpunt bij het invullen van het aanvraagformulier meerzorg. De basiszorg is, zoals het woord zegt, basiszorg; voldoende maar is niet ruim. Het is goed om de beschrijving van de zorgzwaartepakketten bij het invullen te gebruiken, ook voor de inzet van personeel. Daar staat bijvoorbeeld in dat er sprake kan zijn van verpleegtechnische handelingen en intensieve verzorging. In de basis financiering bestaat de mogelijkheid bij bepaalde onderdelen van de zorg, dat cliënt geholpen worden door 2 begeleiders. Duidelijk moet zijn dat de zorgvraag overstijgend is aan het zorgzwaartepakket. Bij het beoordelen van de aanvraag wordt gekeken of de personele inzet realistisch is ten opzichte van de zorgvraag en het inhoudelijk plan. Houd hier bij het invullen van het aanvraagformulier rekening mee. 
</t>
    </r>
    <r>
      <rPr>
        <b/>
        <sz val="11"/>
        <color theme="1"/>
        <rFont val="Corbel"/>
        <family val="2"/>
      </rPr>
      <t>Invullen dagbesteding</t>
    </r>
    <r>
      <rPr>
        <sz val="11"/>
        <color theme="1"/>
        <rFont val="Corbel"/>
        <family val="2"/>
      </rPr>
      <t xml:space="preserve"> 
Het dagprogramma gaat uit van maandag - vrijdag, dit betekent dat de dagbesteding automatisch voor 5 dagen wordt berekend. Wanneer een cliënt structureel minder dagen dagbesteding heeft wordt van het gemiddelde uit gegaan. 
Voorbeeld: een cliënt gaat van maandag tot en met donderdag (4 dagen) 8 uur per dag naar de dagbesteding. Dit is per week in totaal 32 uur dagbesteding.
32 uur : 5 dagen = 6,4 uur dagbesteding per dag 
</t>
    </r>
    <r>
      <rPr>
        <b/>
        <sz val="11"/>
        <color theme="1"/>
        <rFont val="Corbel"/>
        <family val="2"/>
      </rPr>
      <t>Invullen Nachtzorg</t>
    </r>
    <r>
      <rPr>
        <sz val="11"/>
        <color theme="1"/>
        <rFont val="Corbel"/>
        <family val="2"/>
      </rPr>
      <t xml:space="preserve">
In het aanvraagformulier wordt aangegeven wat er daadwerkelijk gedaan wordt in de nacht (direct en indirecte tijd ). We rekenen de daadwerkelijke uren:minuten zorg, hieronder wordt verstaan: 
a. De standaard uren voor de nachtzorg (max. 2 uur per week) om de formatie in de nacht voor een wakende wacht/slaapdienst op de groep rond te krijgen (vanuit het gefinancierde zorgzwaartepakket). 
b. Extra inzet specifiek gericht op de meerzorg vraag. Wanneer u dit opvoert is dit onderbouwd in de vragenlijst.  Er zijn 2 mogelijkheden: 
• Inzet door de reeds aanwezige dienst die extra handelingen uitvoert. Hierbij kunnen alleen uren boven de standaarduren opgevoerd worden. 
• Inzet door een andere functionaris dan de aanwezige dienst, bijvoorbeeld i.v.m. specialistische handelingen.
Voorbeeld: er wordt 4 uur nachtzorg ingezet voor de cliënt, 3 uur vanuit de wacht/slaapdienst en 1 uur aan specialistische behandelingen. U voert 4 uur zorg op, de inzet van de 2 extra uren licht u toe in de vragenlijst.
</t>
    </r>
    <r>
      <rPr>
        <b/>
        <sz val="11"/>
        <color theme="1"/>
        <rFont val="Corbel"/>
        <family val="2"/>
      </rPr>
      <t>Invullen inzet behandelaren</t>
    </r>
    <r>
      <rPr>
        <sz val="11"/>
        <color theme="1"/>
        <rFont val="Corbel"/>
        <family val="2"/>
      </rPr>
      <t xml:space="preserve">
Beschrijf hier de inzet behandelaren die je specifiek voor deze cliënt of groep inzet. 
</t>
    </r>
    <r>
      <rPr>
        <b/>
        <sz val="11"/>
        <color theme="1"/>
        <rFont val="Corbel"/>
        <family val="2"/>
      </rPr>
      <t>Invullen extra context gebonden uren:minuten en context gebonden middelen (euro's)</t>
    </r>
    <r>
      <rPr>
        <sz val="11"/>
        <color theme="1"/>
        <rFont val="Corbel"/>
        <family val="2"/>
      </rPr>
      <t xml:space="preserve">
Context gebonden middelen behoren in relatie te staan tot de meerzorg doelen. Deze kosten ondersteunen het te behalen doel en daarmee de afbouw van meerzorg. Het verband dient goed omschreven te zijn door de aanbieder. In de berekening van de uiteindelijke meerzorg wordt in het overzicht individueel en/of groep al automatisch rekening gehouden met de indirecte tijd en kosten (deze vallen onder de context gebonden middelen) van uit het zorgzwaartepakket. Bij de aanvraag dient u daarom alleen de extra context gebonden uren:minuten en context gebonden middelen (euro's) in te vullen. Hieronder vindt u enkele voorbeelden.
Voorbeelden van wat in aanmerking komt als extra context gebonden middelen voor meerzorg:
•	Eenmalig trainingen specifiek gericht op deskundigheidsbevordering rondom de complexe zorgvraag van betreffende cliënt/cliëntgroep (geen reguliere trainingen).  
•	Kleine verbouwingen en/of aanpassingen aan inventaris, specifiek gerelateerd aan de complexe zorgvraag om de context te verbeteren en afbouw te realiseren.  
Voorbeelden van wat niet in aanmerking komt als context gebonden middelen voor meerzorg: 
•	Verlet kosten, reguliere trainingen en interne trainingen/expertise, regulier MDO en ORT: alle inzet van teammanagers rondom meerzorg(aanvraag), behandelingen zoals EMDR, hydrotherapie ed., bepaalde hulpmiddelen zoals bed, matras, snoezelkar, duo fiets, molest kosten, activiteiten als zwemmen, fietsen, vrijetijdsbesteding. Het ouder worden en palliatieve zorg hoort bij de (ouder wordende) cliëntenpopulatie op de groep. Deze kennis zou in de basis aanwezig moeten zijn vanwege de doelgroep en zijn géén indirecte kosten gekoppeld aan meerzorg.
</t>
    </r>
    <r>
      <rPr>
        <b/>
        <sz val="11"/>
        <color theme="1"/>
        <rFont val="Corbel"/>
        <family val="2"/>
      </rPr>
      <t xml:space="preserve">
Invullen Min-uren
</t>
    </r>
    <r>
      <rPr>
        <sz val="11"/>
        <color theme="1"/>
        <rFont val="Corbel"/>
        <family val="2"/>
      </rPr>
      <t xml:space="preserve">Er kan sprake zijn van ‘min-uren’ als een cliënt bijvoorbeeld regelmatig weekenden thuis verblijft en dit niet overeenkomt met het dagprogramma zoals dit voor een weekend geldt. In de cel ‘min-uren’ geeft u dan het aantal uren aan (te vullen als een positief aantal). 
Voorbeeld: een cliënt gaat 2 keer per maand een nacht naar huis, van zaterdag 12:00 tot zondag 12:00. De gemiddelde begeleidingsintensiteit van de door u ingevulde rekentool is voor deze cliënt bijvoorbeeld is 1 op 3. 
Cliënt ontvangt geen (meer)zorg van 12:00 – 23:00          intensiteit 1:3                    3:40
Cliënt ontvangt geen (meer)zorg van 07:00 – 12:00          intensiteit 1:3                    1:40 
Totaal                                                                                                                                                    5:20 
Het aantal op te voeren min-uren bedraagt dan 5:20 per 2 weken, dat wil zeggen 2:40 per week. 
</t>
    </r>
    <r>
      <rPr>
        <b/>
        <sz val="11"/>
        <color theme="1"/>
        <rFont val="Corbel"/>
        <family val="2"/>
      </rPr>
      <t>Meerzorg bepaling</t>
    </r>
    <r>
      <rPr>
        <sz val="11"/>
        <color theme="1"/>
        <rFont val="Corbel"/>
        <family val="2"/>
      </rPr>
      <t xml:space="preserve">
•	Wanneer u alle velden volledig heeft ingevuld dan ziet u onderaan het tabblad “voorblad” de uitkomst van de aangevraagde meerzorg. Dit betreft het meerzorgbedrag, inclusief tariefpercentage, van het meerzorgprofiel danwel het maatwerkprofiel. 
</t>
    </r>
    <r>
      <rPr>
        <b/>
        <sz val="11"/>
        <color theme="1"/>
        <rFont val="Corbel"/>
        <family val="2"/>
      </rPr>
      <t>Verhuisformulier</t>
    </r>
    <r>
      <rPr>
        <sz val="11"/>
        <color theme="1"/>
        <rFont val="Corbel"/>
        <family val="2"/>
      </rPr>
      <t xml:space="preserve">
•	Wanneer een cliënt met een meerzorg toekenning verhuist naar een andere locatie dient het tabblad "verhuisformulier" ingevuld te worden. U kunt dit doen in het al toegekende aanvraagformulier waarbij alleen de 'perzik gekleurde velden' ingevuld hoeven te worden.
</t>
    </r>
    <r>
      <rPr>
        <b/>
        <sz val="11"/>
        <color theme="1"/>
        <rFont val="Corbel"/>
        <family val="2"/>
      </rPr>
      <t>Naleving en Controle</t>
    </r>
    <r>
      <rPr>
        <sz val="11"/>
        <color theme="1"/>
        <rFont val="Corbel"/>
        <family val="2"/>
      </rPr>
      <t xml:space="preserve">
Met betrekking tot de verantwoording van de feitelijke (en terechte levering) van de toegekende meerzorg is het belangrijk om aandacht te hebben voor onderstaande punten;
•	Meerzorg kan in basis worden beschouwd als een “bijzondere” zorgprestatie. Vanuit deze verbijzondering adviseren wij om het bestaande intern controleplan (AO/IC-plan) in het licht van de NZa beleidsregel NR/REG 2516 erop na te lezen en aandacht te hebben voor borging van eventuele (proces-)risico’s in de financiële- en zorgadministratie administratie met betrekking tot de meerzorg.
•	Bij de aanvraag van meerzorg gaan we uit van een goede borging van de meerzorgaanvraag in het zorgdossier en/of aanvullende organisatiedocumenten, borging van een interne controleplan waar een kwaliteitsaudit toeziet op controle van de PDCA-cyclus in het primaire proces voor levering van meerzorg. Borging van de interne rapportagelijn voor de vastlegging van meerzorg en dat deze voldoet aan artikel 8, lid 1a van de NZa beleidsregel NR/REG 2516 en borging dat de rapportage in het zorgdossier over de meerzorg inzicht geeft in de feitelijke zorglevering, doordat er sprake is van reflectie op het beloop in samenhang met de gestelde meerzorgdoelen.</t>
    </r>
  </si>
  <si>
    <t>Aanvraagformulier (preventieve) Meerzorg 2025</t>
  </si>
  <si>
    <t>© 2024 Zorgverzekeraars Nederland</t>
  </si>
  <si>
    <t>Versie 2025.01</t>
  </si>
  <si>
    <t>Totaal jaarbedrag Meerzorg 2025</t>
  </si>
  <si>
    <t>Verhuisformulier Meerzorg 2025</t>
  </si>
  <si>
    <t>2025.01</t>
  </si>
  <si>
    <t>Profielbedragen en rekenbudgetten maatwerk geïndexeerd naar 2025</t>
  </si>
  <si>
    <t>Jaartal op alle bladen veranderd naar 2023</t>
  </si>
  <si>
    <t>Jaartal op alle bladen veranderd naar 2025</t>
  </si>
  <si>
    <t>Zorghart Twente</t>
  </si>
  <si>
    <t>Bijzonder Zorgenkind BV (Groningen)</t>
  </si>
  <si>
    <t>Hospice de Witte Roos B.V.</t>
  </si>
  <si>
    <t>SiRes Zorg B.V.</t>
  </si>
  <si>
    <t>Zorgpro Wonen B.V.</t>
  </si>
  <si>
    <t>Stichting Missiehuis Vrijland (Drenthe)</t>
  </si>
  <si>
    <t>Voois B.V.</t>
  </si>
  <si>
    <t>Noalies I B.V.</t>
  </si>
  <si>
    <t>Zavier B.V.</t>
  </si>
  <si>
    <t>Zorgburo De Liemers B.V. (Apeldoorn/ Zutphen)</t>
  </si>
  <si>
    <t>Werkpro (Drenthe)</t>
  </si>
  <si>
    <t>Stichting Nederland Participeert</t>
  </si>
  <si>
    <t>Duozorg Thuiszorg B.V.</t>
  </si>
  <si>
    <t>Zorgorganisatie levenswerk b.v</t>
  </si>
  <si>
    <t>HaZo Zorg B.V.</t>
  </si>
  <si>
    <t>Zorgkantoor Midden-IJssel</t>
  </si>
  <si>
    <t>Gooisch Leven B.V.</t>
  </si>
  <si>
    <t>Stichting Zorgplein Maaswaarden (Midden-Brabant)</t>
  </si>
  <si>
    <t>Valuas Zorg B.V. (Midden-IJssel)</t>
  </si>
  <si>
    <t>Transparantzorg B.V.</t>
  </si>
  <si>
    <t>Stichting Eleos, christelijke ggz (Midden-IJssel)</t>
  </si>
  <si>
    <t>BijBram Behandeling B.V.</t>
  </si>
  <si>
    <t>Stichting Bethel Wonen en Zorg te Amsterdam</t>
  </si>
  <si>
    <t>Stichting De Brug Christelijke Verslavingszorg Katwijk en Omstreken</t>
  </si>
  <si>
    <t>De Schakel in Zorg B.V.</t>
  </si>
  <si>
    <t>Stichting Lelie Zorggroep (Zuid-Hollandse Eilanden)</t>
  </si>
  <si>
    <t>Senior Service Zorg</t>
  </si>
  <si>
    <t>AVG Consultancy B.V.</t>
  </si>
  <si>
    <t>Special Care 4 You, met hart voor zorg B.V.</t>
  </si>
  <si>
    <t>Akwaaba Zorg</t>
  </si>
  <si>
    <t>Thuiszorg Aristides' Care B.V.</t>
  </si>
  <si>
    <t>Stichting WWW.IDFORME.NL</t>
  </si>
  <si>
    <t>Zorggroep Grootenhout B.V.</t>
  </si>
  <si>
    <t>Neocura Zutphen B.V.</t>
  </si>
  <si>
    <t>Support en Zorg</t>
  </si>
  <si>
    <t>Stichting "Woonzorg Lojal" (Arnhem)</t>
  </si>
  <si>
    <t>Boba Groep B.V. (Rotterdam)</t>
  </si>
  <si>
    <t>Enso Zorg B.V. (Apeldoorn, Zutphen)</t>
  </si>
  <si>
    <t>Villa Anna Zorg B.V.</t>
  </si>
  <si>
    <t>Coöperatie GeriHome U.A. (West-Brabant)</t>
  </si>
  <si>
    <t>ASVZ (Zuid-Holland Noord)</t>
  </si>
  <si>
    <t>Coöperatie GeriHome U.A. (Drenthe)</t>
  </si>
  <si>
    <t>Actifaid B.V.</t>
  </si>
  <si>
    <t>Huize Wezup B.V. (Zwolle)</t>
  </si>
  <si>
    <t>Stichting Karma Zorg</t>
  </si>
  <si>
    <t>IJsselzorg B.V. (Salland)</t>
  </si>
  <si>
    <t>A&amp;A Thuishulp (Zuid Hollandse Eilanden)</t>
  </si>
  <si>
    <t>Thuis Ontzorgt B.V.</t>
  </si>
  <si>
    <t>Home Instead Thuisservice Rivierenland</t>
  </si>
  <si>
    <t>Passabel B.V.</t>
  </si>
  <si>
    <t>Het Kompass B.V.</t>
  </si>
  <si>
    <t>De Eekhoorn Begeleiding B.V.</t>
  </si>
  <si>
    <t>Zorggroep Perspectief B.V. (Drenthe)</t>
  </si>
  <si>
    <t>Boba Groep</t>
  </si>
  <si>
    <t>Stichting JY</t>
  </si>
  <si>
    <t>Beter Thuis Wonen Thuiszorg B.V. (Zuid Hollandse Eilanden)</t>
  </si>
  <si>
    <t>Beter Thuis Wonen Thuiszorg B.V. (waardenland)</t>
  </si>
  <si>
    <t>Apollis Zorg B.V. (Nijmegen)</t>
  </si>
  <si>
    <t>HLL Zorgondernemingen B.V. (Arnhem)</t>
  </si>
  <si>
    <t>Woonzorgvoorziening Huize Plantage B.V.</t>
  </si>
  <si>
    <t>Huize Elsrijk B.V.</t>
  </si>
  <si>
    <t>Kasteel Bruinhorst Zorg B.V.</t>
  </si>
  <si>
    <t>Prospects at Work Tilburg</t>
  </si>
  <si>
    <t>Saamborgh Wlz B.V.</t>
  </si>
  <si>
    <t>ZvZ Drechterwaard B.V.</t>
  </si>
  <si>
    <t>Zorggroep Marijke B.V.</t>
  </si>
  <si>
    <t>Futura Zorg B.V. (Zuid-Holland Noord)</t>
  </si>
  <si>
    <t>Futura Zorg B.V. (Noordoost-Brabant)</t>
  </si>
  <si>
    <t>Futura Zorg B.V. (Utrecht)</t>
  </si>
  <si>
    <t>Beautiful Day - Begeleiding En Dagbesteding B.V.</t>
  </si>
  <si>
    <t>HLL Zorgondernemingen B.V. (Apeldoorn / Zutphen)</t>
  </si>
  <si>
    <t>HappyZorg</t>
  </si>
  <si>
    <t>Stichting ZorgNvrij</t>
  </si>
  <si>
    <t>Home Instead thuisservice WBO B.V.</t>
  </si>
  <si>
    <t>Stichting Dagbesteding De Zwaan (Midden-Holland)</t>
  </si>
  <si>
    <t>IJsselzorg B.V. (Arnhem)</t>
  </si>
  <si>
    <t>Ohannes Zorg B.V.</t>
  </si>
  <si>
    <t>Thuishulp in Gelderland B.V.</t>
  </si>
  <si>
    <t>Stichting De Toekomst</t>
  </si>
  <si>
    <t>Mundozorg B.V.</t>
  </si>
  <si>
    <t>Neocura B.V. (Arnhem)</t>
  </si>
  <si>
    <t>Silverein</t>
  </si>
  <si>
    <t>Stichting Egala Zorg</t>
  </si>
  <si>
    <t>Stichting Santé Zorg (Utrecht)</t>
  </si>
  <si>
    <t>Woonzorg de Bremhoeve B.V.</t>
  </si>
  <si>
    <t>Thuiszorg Groot Brabant B.V. (West-Brabant)</t>
  </si>
  <si>
    <t>Stichting De Zorgnijverij</t>
  </si>
  <si>
    <t>Stichting Santé Zorg (Arnhem)</t>
  </si>
  <si>
    <t>Thuiszorg Groot Brabant B.V. (Midden-Brabant)</t>
  </si>
  <si>
    <t>Stichting Laurens (Rotterdam)</t>
  </si>
  <si>
    <t>L Zorg B.V./ Zorgcentrum Rayan</t>
  </si>
  <si>
    <t>Stichting Ipse de Bruggen (Zoetermeer)</t>
  </si>
  <si>
    <t>Stichting PluZorg</t>
  </si>
  <si>
    <t>Stichting Santé Zorg (Nijmegen)</t>
  </si>
  <si>
    <t>IJsselzorg B.V. (Apeldoorn / Zutphen)</t>
  </si>
  <si>
    <t>Stichting Envida</t>
  </si>
  <si>
    <t>Beter Thuis Wonen Thuiszorg B.V. (Zwolle)</t>
  </si>
  <si>
    <t>Stichting Lelie Zorggroep (Rotterdam)</t>
  </si>
  <si>
    <t>Stichting Woonzorg Lojal</t>
  </si>
  <si>
    <t>Saamborgh WLZ B.V. (Twente)</t>
  </si>
  <si>
    <t>Zorgplein Maaswaarden / Wijkestein</t>
  </si>
  <si>
    <t>Stichting Laurens (Zuid Hollandxse Eilanden)</t>
  </si>
  <si>
    <t>Stichting Lelie Zorggroep (Arnhem)</t>
  </si>
  <si>
    <t>Alliade Gehandicaptenzorg</t>
  </si>
  <si>
    <t>Stichting De Lange Wei</t>
  </si>
  <si>
    <t>Thebe Zorg Thuis BV (regio West-Brabant)</t>
  </si>
  <si>
    <t>BEZINNZorg (Drenthe)</t>
  </si>
  <si>
    <t>Stichting Present (St. AV Zorggroep)</t>
  </si>
  <si>
    <t>Stichting Thebe Wonen en Zorg (regio Midden-Brabant)</t>
  </si>
  <si>
    <t>Stichting De Rijnhoven</t>
  </si>
  <si>
    <t>Alliade Ouderenzorg</t>
  </si>
  <si>
    <t>Stichting Thebe Wonen en Zorg (regio West-Brabant)</t>
  </si>
  <si>
    <t>BEZINNZorg</t>
  </si>
  <si>
    <t>Stichting Wittenbergzorg</t>
  </si>
  <si>
    <t>Stichting Voorzieningen voor Verstandelijk en Meervoudig Gehandicapten Zwolle e.o.</t>
  </si>
  <si>
    <t>Stichting de Overburen</t>
  </si>
  <si>
    <t>Zorgcentrum Vincent Depaul</t>
  </si>
  <si>
    <t>IJsselzorg B.V. (Twente)</t>
  </si>
  <si>
    <t>Stichting Lelie Zorggroep (Waardenland)</t>
  </si>
  <si>
    <t>Thebe Zorg Thuis BV (regio Midden-Brabant)</t>
  </si>
  <si>
    <t>Stichting SlowCare Oss</t>
  </si>
  <si>
    <t>Naam Zorgkantoor</t>
  </si>
  <si>
    <t>Zorgkantoorregio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</si>
</sst>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quot;€&quot;\ #,##0.00;&quot;€&quot;\ \-#,##0.00"/>
    <numFmt numFmtId="44" formatCode="_ &quot;€&quot;\ * #,##0.00_ ;_ &quot;€&quot;\ * \-#,##0.00_ ;_ &quot;€&quot;\ * &quot;-&quot;??_ ;_ @_ "/>
    <numFmt numFmtId="43" formatCode="_ * #,##0.00_ ;_ * \-#,##0.00_ ;_ * &quot;-&quot;??_ ;_ @_ "/>
    <numFmt numFmtId="164" formatCode="_ [$€-413]\ * #,##0.00_ ;_ [$€-413]\ * \-#,##0.00_ ;_ [$€-413]\ * &quot;-&quot;??_ ;_ @_ "/>
    <numFmt numFmtId="165" formatCode="_ &quot;€&quot;\ * #,##0_ ;_ &quot;€&quot;\ * \-#,##0_ ;_ &quot;€&quot;\ * &quot;-&quot;??_ ;_ @_ "/>
    <numFmt numFmtId="166" formatCode="&quot;€&quot;\ #,##0.00"/>
    <numFmt numFmtId="167" formatCode="000#"/>
    <numFmt numFmtId="168" formatCode="0000000#"/>
    <numFmt numFmtId="169" formatCode="0########"/>
    <numFmt numFmtId="170" formatCode="_ * #,##0.0_ ;_ * \-#,##0.0_ ;_ * &quot;-&quot;??_ ;_ @_ "/>
    <numFmt numFmtId="171" formatCode="0.0%"/>
    <numFmt numFmtId="172" formatCode="[hh]:mm"/>
    <numFmt numFmtId="173" formatCode="h:mm;@"/>
    <numFmt numFmtId="174" formatCode="\-[hh]:mm"/>
    <numFmt numFmtId="175" formatCode="0.00000000"/>
    <numFmt numFmtId="176" formatCode="_ * #,##0.00000000000_ ;_ * \-#,##0.00000000000_ ;_ * &quot;-&quot;??_ ;_ @_ "/>
    <numFmt numFmtId="177" formatCode="0.0000000000"/>
    <numFmt numFmtId="178" formatCode="_ * #,##0.000000000000_ ;_ * \-#,##0.000000000000_ ;_ * &quot;-&quot;??_ ;_ @_ "/>
  </numFmts>
  <fonts count="32" x14ac:knownFonts="1">
    <font>
      <sz val="11"/>
      <color theme="1"/>
      <name val="Calibri"/>
      <family val="2"/>
      <scheme val="minor"/>
    </font>
    <font>
      <sz val="11"/>
      <color theme="1"/>
      <name val="Calibri"/>
      <family val="2"/>
      <scheme val="minor"/>
    </font>
    <font>
      <sz val="8"/>
      <name val="Calibri"/>
      <family val="2"/>
      <scheme val="minor"/>
    </font>
    <font>
      <sz val="11"/>
      <color rgb="FF000000"/>
      <name val="Calibri"/>
      <family val="2"/>
    </font>
    <font>
      <u/>
      <sz val="11"/>
      <color theme="10"/>
      <name val="Calibri"/>
      <family val="2"/>
    </font>
    <font>
      <sz val="11"/>
      <color indexed="8"/>
      <name val="Calibri"/>
      <family val="2"/>
      <scheme val="minor"/>
    </font>
    <font>
      <sz val="11"/>
      <color theme="1"/>
      <name val="Corbel"/>
      <family val="2"/>
    </font>
    <font>
      <b/>
      <sz val="11"/>
      <color theme="0"/>
      <name val="Corbel"/>
      <family val="2"/>
    </font>
    <font>
      <b/>
      <sz val="11"/>
      <color rgb="FF002060"/>
      <name val="Corbel"/>
      <family val="2"/>
    </font>
    <font>
      <b/>
      <sz val="11"/>
      <color rgb="FFFFFFFF"/>
      <name val="Corbel"/>
      <family val="2"/>
    </font>
    <font>
      <sz val="11"/>
      <color rgb="FF000000"/>
      <name val="Corbel"/>
      <family val="2"/>
    </font>
    <font>
      <sz val="11"/>
      <color rgb="FFFF0000"/>
      <name val="Corbel"/>
      <family val="2"/>
    </font>
    <font>
      <sz val="11"/>
      <name val="Corbel"/>
      <family val="2"/>
    </font>
    <font>
      <b/>
      <sz val="11"/>
      <color theme="1"/>
      <name val="Corbel"/>
      <family val="2"/>
    </font>
    <font>
      <b/>
      <sz val="26"/>
      <color rgb="FF002060"/>
      <name val="Corbel"/>
      <family val="2"/>
    </font>
    <font>
      <sz val="11"/>
      <color theme="0"/>
      <name val="Corbel"/>
      <family val="2"/>
    </font>
    <font>
      <b/>
      <sz val="11"/>
      <name val="Corbel"/>
      <family val="2"/>
    </font>
    <font>
      <i/>
      <sz val="10"/>
      <color rgb="FF000000"/>
      <name val="Corbel"/>
      <family val="2"/>
    </font>
    <font>
      <b/>
      <i/>
      <sz val="10"/>
      <color rgb="FF000000"/>
      <name val="Corbel"/>
      <family val="2"/>
    </font>
    <font>
      <b/>
      <sz val="26"/>
      <color rgb="FF219382"/>
      <name val="Corbel"/>
      <family val="2"/>
    </font>
    <font>
      <b/>
      <sz val="22"/>
      <color rgb="FF219382"/>
      <name val="Corbel"/>
      <family val="2"/>
    </font>
    <font>
      <i/>
      <sz val="11"/>
      <name val="Corbel"/>
      <family val="2"/>
    </font>
    <font>
      <i/>
      <sz val="11"/>
      <color rgb="FF000000"/>
      <name val="Corbel"/>
      <family val="2"/>
    </font>
    <font>
      <b/>
      <sz val="16"/>
      <color rgb="FF219382"/>
      <name val="Corbel"/>
      <family val="2"/>
    </font>
    <font>
      <sz val="16"/>
      <color theme="1"/>
      <name val="Corbel"/>
      <family val="2"/>
    </font>
    <font>
      <b/>
      <sz val="16"/>
      <color rgb="FF002060"/>
      <name val="Corbel"/>
      <family val="2"/>
    </font>
    <font>
      <sz val="16"/>
      <name val="Corbel"/>
      <family val="2"/>
    </font>
    <font>
      <sz val="8"/>
      <color theme="1"/>
      <name val="Corbel"/>
      <family val="2"/>
    </font>
    <font>
      <b/>
      <sz val="11"/>
      <color theme="1"/>
      <name val="Calibri"/>
      <family val="2"/>
      <scheme val="minor"/>
    </font>
    <font>
      <b/>
      <sz val="11"/>
      <color rgb="FF000000"/>
      <name val="Corbel"/>
      <family val="2"/>
    </font>
    <font>
      <b/>
      <sz val="12"/>
      <color rgb="FF219382"/>
      <name val="Corbel"/>
      <family val="2"/>
    </font>
    <font>
      <b/>
      <sz val="26"/>
      <color rgb="FF002060"/>
      <name val="Calibri"/>
      <family val="2"/>
    </font>
  </fonts>
  <fills count="20">
    <fill>
      <patternFill patternType="none"/>
    </fill>
    <fill>
      <patternFill patternType="gray125"/>
    </fill>
    <fill>
      <patternFill patternType="solid">
        <fgColor rgb="FFFFFFFF"/>
        <bgColor rgb="FFFFFFFF"/>
      </patternFill>
    </fill>
    <fill>
      <patternFill patternType="solid">
        <fgColor rgb="FFDEEAF6"/>
        <bgColor rgb="FFDEEAF6"/>
      </patternFill>
    </fill>
    <fill>
      <patternFill patternType="solid">
        <fgColor rgb="FFFF00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theme="0"/>
        <bgColor rgb="FF002060"/>
      </patternFill>
    </fill>
    <fill>
      <patternFill patternType="solid">
        <fgColor theme="0"/>
        <bgColor rgb="FFFFFFFF"/>
      </patternFill>
    </fill>
    <fill>
      <patternFill patternType="solid">
        <fgColor theme="8" tint="0.79998168889431442"/>
        <bgColor rgb="FFFFFFFF"/>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0"/>
        <bgColor rgb="FFDEEAF6"/>
      </patternFill>
    </fill>
    <fill>
      <patternFill patternType="solid">
        <fgColor rgb="FFCCF4EE"/>
        <bgColor rgb="FF002060"/>
      </patternFill>
    </fill>
    <fill>
      <patternFill patternType="solid">
        <fgColor rgb="FFCCF4EE"/>
        <bgColor indexed="64"/>
      </patternFill>
    </fill>
    <fill>
      <patternFill patternType="solid">
        <fgColor rgb="FFCCF4EE"/>
        <bgColor rgb="FFDEEAF6"/>
      </patternFill>
    </fill>
    <fill>
      <patternFill patternType="solid">
        <fgColor theme="4" tint="0.79998168889431442"/>
        <bgColor indexed="64"/>
      </patternFill>
    </fill>
    <fill>
      <patternFill patternType="solid">
        <fgColor theme="0"/>
        <bgColor rgb="FFFFFF00"/>
      </patternFill>
    </fill>
    <fill>
      <patternFill patternType="solid">
        <fgColor theme="7"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hair">
        <color rgb="FF000000"/>
      </right>
      <top/>
      <bottom/>
      <diagonal/>
    </border>
    <border>
      <left style="hair">
        <color auto="1"/>
      </left>
      <right style="hair">
        <color auto="1"/>
      </right>
      <top style="hair">
        <color auto="1"/>
      </top>
      <bottom style="hair">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hair">
        <color auto="1"/>
      </bottom>
      <diagonal/>
    </border>
    <border>
      <left/>
      <right/>
      <top/>
      <bottom style="hair">
        <color auto="1"/>
      </bottom>
      <diagonal/>
    </border>
    <border>
      <left style="hair">
        <color auto="1"/>
      </left>
      <right/>
      <top style="hair">
        <color auto="1"/>
      </top>
      <bottom/>
      <diagonal/>
    </border>
    <border>
      <left style="hair">
        <color auto="1"/>
      </left>
      <right/>
      <top style="thin">
        <color indexed="64"/>
      </top>
      <bottom style="hair">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bottom style="hair">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hair">
        <color auto="1"/>
      </left>
      <right/>
      <top/>
      <bottom style="hair">
        <color auto="1"/>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s>
  <cellStyleXfs count="11">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4" fillId="0" borderId="0" applyNumberFormat="0" applyFill="0" applyBorder="0" applyAlignment="0" applyProtection="0"/>
    <xf numFmtId="0" fontId="1"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5" fillId="0" borderId="0"/>
    <xf numFmtId="43" fontId="1" fillId="0" borderId="0" applyFont="0" applyFill="0" applyBorder="0" applyAlignment="0" applyProtection="0"/>
  </cellStyleXfs>
  <cellXfs count="436">
    <xf numFmtId="0" fontId="0" fillId="0" borderId="0" xfId="0"/>
    <xf numFmtId="0" fontId="6" fillId="2" borderId="0" xfId="0" applyFont="1" applyFill="1"/>
    <xf numFmtId="0" fontId="6" fillId="4" borderId="0" xfId="0" applyFont="1" applyFill="1"/>
    <xf numFmtId="0" fontId="6" fillId="0" borderId="0" xfId="0" applyFont="1"/>
    <xf numFmtId="0" fontId="8" fillId="2" borderId="0" xfId="0" applyFont="1" applyFill="1"/>
    <xf numFmtId="0" fontId="6" fillId="2" borderId="0" xfId="0" applyFont="1" applyFill="1" applyAlignment="1">
      <alignment horizontal="center"/>
    </xf>
    <xf numFmtId="167" fontId="6" fillId="3" borderId="13" xfId="0" applyNumberFormat="1" applyFont="1" applyFill="1" applyBorder="1" applyAlignment="1" applyProtection="1">
      <alignment horizontal="center"/>
      <protection locked="0"/>
    </xf>
    <xf numFmtId="0" fontId="9" fillId="0" borderId="0" xfId="0" applyFont="1"/>
    <xf numFmtId="167" fontId="6" fillId="0" borderId="0" xfId="0" applyNumberFormat="1" applyFont="1" applyAlignment="1">
      <alignment horizontal="center"/>
    </xf>
    <xf numFmtId="0" fontId="10" fillId="2" borderId="0" xfId="0" applyFont="1" applyFill="1" applyAlignment="1">
      <alignment horizontal="right"/>
    </xf>
    <xf numFmtId="0" fontId="9" fillId="2" borderId="0" xfId="0" applyFont="1" applyFill="1"/>
    <xf numFmtId="0" fontId="11" fillId="2" borderId="0" xfId="0" applyFont="1" applyFill="1"/>
    <xf numFmtId="0" fontId="6" fillId="3" borderId="13" xfId="0" applyFont="1" applyFill="1" applyBorder="1" applyProtection="1">
      <protection locked="0"/>
    </xf>
    <xf numFmtId="10" fontId="6" fillId="0" borderId="18" xfId="0" applyNumberFormat="1" applyFont="1" applyBorder="1"/>
    <xf numFmtId="0" fontId="6" fillId="0" borderId="18" xfId="0" applyFont="1" applyBorder="1"/>
    <xf numFmtId="0" fontId="6" fillId="3" borderId="13" xfId="0" applyFont="1" applyFill="1" applyBorder="1" applyAlignment="1" applyProtection="1">
      <alignment horizontal="center"/>
      <protection locked="0"/>
    </xf>
    <xf numFmtId="0" fontId="10" fillId="2" borderId="0" xfId="0" applyFont="1" applyFill="1" applyAlignment="1" applyProtection="1">
      <alignment horizontal="left"/>
      <protection locked="0"/>
    </xf>
    <xf numFmtId="0" fontId="12" fillId="2" borderId="0" xfId="0" applyFont="1" applyFill="1"/>
    <xf numFmtId="0" fontId="8" fillId="2" borderId="0" xfId="0" applyFont="1" applyFill="1" applyAlignment="1">
      <alignment horizontal="center"/>
    </xf>
    <xf numFmtId="0" fontId="14" fillId="0" borderId="0" xfId="0" applyFont="1" applyAlignment="1">
      <alignment horizontal="left"/>
    </xf>
    <xf numFmtId="0" fontId="6" fillId="0" borderId="13" xfId="0" applyFont="1" applyBorder="1"/>
    <xf numFmtId="14" fontId="6" fillId="0" borderId="0" xfId="0" applyNumberFormat="1" applyFont="1"/>
    <xf numFmtId="0" fontId="6" fillId="0" borderId="0" xfId="0" applyFont="1" applyProtection="1">
      <protection locked="0"/>
    </xf>
    <xf numFmtId="9" fontId="6" fillId="0" borderId="0" xfId="2" applyFont="1" applyProtection="1">
      <protection locked="0"/>
    </xf>
    <xf numFmtId="44" fontId="6" fillId="0" borderId="0" xfId="1" applyFont="1" applyProtection="1">
      <protection locked="0"/>
    </xf>
    <xf numFmtId="44" fontId="6" fillId="0" borderId="0" xfId="0" applyNumberFormat="1" applyFont="1"/>
    <xf numFmtId="0" fontId="6" fillId="0" borderId="0" xfId="0" applyFont="1" applyAlignment="1">
      <alignment wrapText="1"/>
    </xf>
    <xf numFmtId="0" fontId="6" fillId="0" borderId="1" xfId="0" applyFont="1" applyBorder="1"/>
    <xf numFmtId="170" fontId="6" fillId="0" borderId="0" xfId="10" applyNumberFormat="1" applyFont="1" applyBorder="1"/>
    <xf numFmtId="0" fontId="6" fillId="0" borderId="7" xfId="0" applyFont="1" applyBorder="1"/>
    <xf numFmtId="0" fontId="6" fillId="0" borderId="9" xfId="0" applyFont="1" applyBorder="1"/>
    <xf numFmtId="0" fontId="6" fillId="5" borderId="0" xfId="0" applyFont="1" applyFill="1"/>
    <xf numFmtId="44" fontId="6" fillId="5" borderId="0" xfId="1" applyFont="1" applyFill="1"/>
    <xf numFmtId="170" fontId="6" fillId="5" borderId="0" xfId="10" applyNumberFormat="1" applyFont="1" applyFill="1" applyBorder="1"/>
    <xf numFmtId="170" fontId="6" fillId="5" borderId="0" xfId="10" applyNumberFormat="1" applyFont="1" applyFill="1"/>
    <xf numFmtId="170" fontId="6" fillId="0" borderId="0" xfId="10" applyNumberFormat="1" applyFont="1"/>
    <xf numFmtId="44" fontId="6" fillId="0" borderId="0" xfId="1" applyFont="1"/>
    <xf numFmtId="0" fontId="10" fillId="0" borderId="0" xfId="3" applyFont="1"/>
    <xf numFmtId="0" fontId="6" fillId="0" borderId="0" xfId="0" applyFont="1" applyAlignment="1">
      <alignment horizontal="left"/>
    </xf>
    <xf numFmtId="0" fontId="6" fillId="9" borderId="0" xfId="0" applyFont="1" applyFill="1" applyAlignment="1">
      <alignment wrapText="1"/>
    </xf>
    <xf numFmtId="0" fontId="6" fillId="9" borderId="0" xfId="0" applyFont="1" applyFill="1"/>
    <xf numFmtId="0" fontId="7" fillId="5" borderId="0" xfId="0" applyFont="1" applyFill="1" applyAlignment="1">
      <alignment vertical="center"/>
    </xf>
    <xf numFmtId="0" fontId="6" fillId="5" borderId="0" xfId="0" applyFont="1" applyFill="1" applyProtection="1">
      <protection locked="0"/>
    </xf>
    <xf numFmtId="0" fontId="13" fillId="0" borderId="0" xfId="0" applyFont="1" applyAlignment="1">
      <alignment horizontal="center"/>
    </xf>
    <xf numFmtId="44" fontId="6" fillId="5" borderId="0" xfId="0" applyNumberFormat="1" applyFont="1" applyFill="1"/>
    <xf numFmtId="166" fontId="16" fillId="10" borderId="0" xfId="1" applyNumberFormat="1" applyFont="1" applyFill="1" applyAlignment="1">
      <alignment horizontal="center"/>
    </xf>
    <xf numFmtId="166" fontId="13" fillId="6" borderId="0" xfId="1" applyNumberFormat="1" applyFont="1" applyFill="1" applyAlignment="1">
      <alignment horizontal="center"/>
    </xf>
    <xf numFmtId="0" fontId="6" fillId="5" borderId="0" xfId="0" applyFont="1" applyFill="1" applyAlignment="1">
      <alignment horizontal="left"/>
    </xf>
    <xf numFmtId="43" fontId="6" fillId="5" borderId="0" xfId="10" applyFont="1" applyFill="1" applyBorder="1" applyAlignment="1" applyProtection="1"/>
    <xf numFmtId="0" fontId="6" fillId="11" borderId="13" xfId="0" applyFont="1" applyFill="1" applyBorder="1" applyProtection="1">
      <protection locked="0"/>
    </xf>
    <xf numFmtId="0" fontId="10" fillId="11" borderId="13" xfId="0" applyFont="1" applyFill="1" applyBorder="1" applyProtection="1">
      <protection locked="0"/>
    </xf>
    <xf numFmtId="14" fontId="6" fillId="11" borderId="13" xfId="0" applyNumberFormat="1" applyFont="1" applyFill="1" applyBorder="1" applyProtection="1">
      <protection locked="0"/>
    </xf>
    <xf numFmtId="169" fontId="6" fillId="11" borderId="13" xfId="0" applyNumberFormat="1" applyFont="1" applyFill="1" applyBorder="1" applyProtection="1">
      <protection locked="0"/>
    </xf>
    <xf numFmtId="0" fontId="6" fillId="11" borderId="13" xfId="0" applyFont="1" applyFill="1" applyBorder="1" applyAlignment="1" applyProtection="1">
      <alignment horizontal="center"/>
      <protection locked="0"/>
    </xf>
    <xf numFmtId="0" fontId="6" fillId="0" borderId="26" xfId="0" applyFont="1" applyBorder="1"/>
    <xf numFmtId="0" fontId="6" fillId="0" borderId="27" xfId="0" applyFont="1" applyBorder="1"/>
    <xf numFmtId="0" fontId="13" fillId="0" borderId="25" xfId="0" applyFont="1" applyBorder="1"/>
    <xf numFmtId="2" fontId="6" fillId="5" borderId="0" xfId="1" applyNumberFormat="1" applyFont="1" applyFill="1" applyBorder="1" applyProtection="1">
      <protection locked="0"/>
    </xf>
    <xf numFmtId="2" fontId="6" fillId="0" borderId="0" xfId="0" applyNumberFormat="1" applyFont="1" applyProtection="1">
      <protection locked="0"/>
    </xf>
    <xf numFmtId="168" fontId="6" fillId="11" borderId="13" xfId="0" applyNumberFormat="1" applyFont="1" applyFill="1" applyBorder="1" applyAlignment="1" applyProtection="1">
      <alignment horizontal="center"/>
      <protection locked="0"/>
    </xf>
    <xf numFmtId="172" fontId="6" fillId="0" borderId="0" xfId="0" applyNumberFormat="1" applyFont="1"/>
    <xf numFmtId="2" fontId="6" fillId="5" borderId="0" xfId="1" applyNumberFormat="1" applyFont="1" applyFill="1"/>
    <xf numFmtId="0" fontId="15" fillId="7" borderId="0" xfId="0" applyFont="1" applyFill="1" applyAlignment="1">
      <alignment horizontal="center"/>
    </xf>
    <xf numFmtId="172" fontId="6" fillId="0" borderId="0" xfId="0" applyNumberFormat="1" applyFont="1" applyProtection="1">
      <protection locked="0"/>
    </xf>
    <xf numFmtId="0" fontId="12" fillId="6" borderId="0" xfId="0" applyFont="1" applyFill="1" applyAlignment="1">
      <alignment horizontal="center" vertical="center"/>
    </xf>
    <xf numFmtId="0" fontId="12" fillId="6" borderId="0" xfId="0" applyFont="1" applyFill="1" applyAlignment="1">
      <alignment horizontal="center"/>
    </xf>
    <xf numFmtId="165" fontId="13" fillId="6" borderId="0" xfId="1" applyNumberFormat="1" applyFont="1" applyFill="1" applyBorder="1" applyProtection="1"/>
    <xf numFmtId="165" fontId="7" fillId="7" borderId="0" xfId="1" applyNumberFormat="1" applyFont="1" applyFill="1" applyBorder="1" applyAlignment="1" applyProtection="1">
      <alignment horizontal="center"/>
    </xf>
    <xf numFmtId="0" fontId="6" fillId="0" borderId="25" xfId="0" applyFont="1" applyBorder="1"/>
    <xf numFmtId="0" fontId="6" fillId="6" borderId="22" xfId="0" applyFont="1" applyFill="1" applyBorder="1" applyAlignment="1">
      <alignment horizontal="center"/>
    </xf>
    <xf numFmtId="0" fontId="7" fillId="5" borderId="0" xfId="0" applyFont="1" applyFill="1"/>
    <xf numFmtId="165" fontId="13" fillId="5" borderId="0" xfId="1" applyNumberFormat="1" applyFont="1" applyFill="1" applyBorder="1" applyProtection="1"/>
    <xf numFmtId="165" fontId="7" fillId="5" borderId="0" xfId="1" applyNumberFormat="1" applyFont="1" applyFill="1" applyBorder="1" applyAlignment="1" applyProtection="1">
      <alignment horizontal="center"/>
    </xf>
    <xf numFmtId="172" fontId="6" fillId="0" borderId="0" xfId="2" applyNumberFormat="1" applyFont="1" applyProtection="1">
      <protection locked="0"/>
    </xf>
    <xf numFmtId="0" fontId="6" fillId="0" borderId="0" xfId="0" applyFont="1" applyAlignment="1" applyProtection="1">
      <alignment wrapText="1"/>
      <protection locked="0"/>
    </xf>
    <xf numFmtId="0" fontId="14" fillId="9" borderId="0" xfId="0" applyFont="1" applyFill="1" applyAlignment="1">
      <alignment horizontal="left"/>
    </xf>
    <xf numFmtId="0" fontId="6" fillId="13" borderId="13" xfId="0" applyFont="1" applyFill="1" applyBorder="1" applyProtection="1">
      <protection locked="0"/>
    </xf>
    <xf numFmtId="0" fontId="13" fillId="0" borderId="0" xfId="0" applyFont="1" applyAlignment="1">
      <alignment horizontal="right"/>
    </xf>
    <xf numFmtId="172" fontId="13" fillId="5" borderId="0" xfId="0" applyNumberFormat="1" applyFont="1" applyFill="1"/>
    <xf numFmtId="44" fontId="6" fillId="0" borderId="0" xfId="1" applyFont="1" applyBorder="1" applyProtection="1">
      <protection locked="0"/>
    </xf>
    <xf numFmtId="10" fontId="6" fillId="3" borderId="13" xfId="0" applyNumberFormat="1" applyFont="1" applyFill="1" applyBorder="1" applyAlignment="1" applyProtection="1">
      <alignment horizontal="left"/>
      <protection locked="0"/>
    </xf>
    <xf numFmtId="0" fontId="6" fillId="5" borderId="0" xfId="0" applyFont="1" applyFill="1" applyAlignment="1">
      <alignment wrapText="1"/>
    </xf>
    <xf numFmtId="0" fontId="6" fillId="0" borderId="0" xfId="0" applyFont="1" applyAlignment="1">
      <alignment horizontal="center"/>
    </xf>
    <xf numFmtId="0" fontId="6" fillId="0" borderId="0" xfId="5" applyFont="1"/>
    <xf numFmtId="173" fontId="6" fillId="0" borderId="22" xfId="5" applyNumberFormat="1" applyFont="1" applyBorder="1"/>
    <xf numFmtId="173" fontId="6" fillId="0" borderId="0" xfId="5" applyNumberFormat="1" applyFont="1"/>
    <xf numFmtId="0" fontId="17" fillId="0" borderId="0" xfId="0" applyFont="1"/>
    <xf numFmtId="0" fontId="18" fillId="0" borderId="0" xfId="0" applyFont="1"/>
    <xf numFmtId="0" fontId="6" fillId="0" borderId="8" xfId="0" applyFont="1" applyBorder="1"/>
    <xf numFmtId="20" fontId="6" fillId="0" borderId="0" xfId="0" applyNumberFormat="1" applyFont="1"/>
    <xf numFmtId="0" fontId="6" fillId="0" borderId="5" xfId="0" applyFont="1" applyBorder="1"/>
    <xf numFmtId="0" fontId="6" fillId="0" borderId="10" xfId="0" applyFont="1" applyBorder="1"/>
    <xf numFmtId="173" fontId="6" fillId="12" borderId="22" xfId="5" applyNumberFormat="1" applyFont="1" applyFill="1" applyBorder="1" applyProtection="1">
      <protection locked="0"/>
    </xf>
    <xf numFmtId="0" fontId="6" fillId="12" borderId="22" xfId="5" applyFont="1" applyFill="1" applyBorder="1" applyProtection="1">
      <protection locked="0"/>
    </xf>
    <xf numFmtId="2" fontId="6" fillId="12" borderId="22" xfId="5" applyNumberFormat="1" applyFont="1" applyFill="1" applyBorder="1" applyProtection="1">
      <protection locked="0"/>
    </xf>
    <xf numFmtId="0" fontId="6" fillId="5" borderId="0" xfId="5" applyFont="1" applyFill="1"/>
    <xf numFmtId="0" fontId="19" fillId="2" borderId="0" xfId="0" applyFont="1" applyFill="1" applyAlignment="1">
      <alignment horizontal="left"/>
    </xf>
    <xf numFmtId="0" fontId="16" fillId="14" borderId="13" xfId="0" applyFont="1" applyFill="1" applyBorder="1"/>
    <xf numFmtId="0" fontId="16" fillId="14" borderId="13" xfId="0" applyFont="1" applyFill="1" applyBorder="1" applyAlignment="1">
      <alignment horizontal="center" wrapText="1"/>
    </xf>
    <xf numFmtId="0" fontId="16" fillId="14" borderId="13" xfId="0" applyFont="1" applyFill="1" applyBorder="1" applyAlignment="1">
      <alignment wrapText="1"/>
    </xf>
    <xf numFmtId="0" fontId="9" fillId="14" borderId="12" xfId="0" applyFont="1" applyFill="1" applyBorder="1"/>
    <xf numFmtId="0" fontId="16" fillId="14" borderId="11" xfId="0" applyFont="1" applyFill="1" applyBorder="1"/>
    <xf numFmtId="0" fontId="6" fillId="16" borderId="13" xfId="0" applyFont="1" applyFill="1" applyBorder="1" applyProtection="1">
      <protection locked="0"/>
    </xf>
    <xf numFmtId="0" fontId="16" fillId="14" borderId="12" xfId="0" applyFont="1" applyFill="1" applyBorder="1"/>
    <xf numFmtId="0" fontId="6" fillId="5" borderId="0" xfId="0" applyFont="1" applyFill="1" applyAlignment="1">
      <alignment vertical="top" wrapText="1"/>
    </xf>
    <xf numFmtId="0" fontId="16" fillId="8" borderId="0" xfId="0" applyFont="1" applyFill="1" applyAlignment="1">
      <alignment horizontal="left"/>
    </xf>
    <xf numFmtId="0" fontId="21" fillId="2" borderId="0" xfId="0" applyFont="1" applyFill="1"/>
    <xf numFmtId="0" fontId="21" fillId="9" borderId="0" xfId="0" applyFont="1" applyFill="1"/>
    <xf numFmtId="0" fontId="21" fillId="9" borderId="0" xfId="0" quotePrefix="1" applyFont="1" applyFill="1"/>
    <xf numFmtId="0" fontId="6" fillId="0" borderId="0" xfId="0" applyFont="1" applyAlignment="1">
      <alignment vertical="top" wrapText="1"/>
    </xf>
    <xf numFmtId="164" fontId="12" fillId="5" borderId="0" xfId="1" applyNumberFormat="1" applyFont="1" applyFill="1" applyBorder="1" applyAlignment="1" applyProtection="1">
      <protection locked="0"/>
    </xf>
    <xf numFmtId="0" fontId="6" fillId="4" borderId="0" xfId="0" applyFont="1" applyFill="1" applyProtection="1">
      <protection locked="0"/>
    </xf>
    <xf numFmtId="0" fontId="6" fillId="9" borderId="0" xfId="0" applyFont="1" applyFill="1" applyAlignment="1">
      <alignment horizontal="center"/>
    </xf>
    <xf numFmtId="0" fontId="12" fillId="5" borderId="0" xfId="0" applyFont="1" applyFill="1"/>
    <xf numFmtId="0" fontId="6" fillId="13" borderId="0" xfId="0" applyFont="1" applyFill="1" applyAlignment="1">
      <alignment horizontal="left"/>
    </xf>
    <xf numFmtId="1" fontId="6" fillId="5" borderId="0" xfId="0" applyNumberFormat="1" applyFont="1" applyFill="1" applyAlignment="1">
      <alignment horizontal="left"/>
    </xf>
    <xf numFmtId="0" fontId="6" fillId="5" borderId="0" xfId="0" applyFont="1" applyFill="1" applyAlignment="1" applyProtection="1">
      <alignment horizontal="left"/>
      <protection locked="0"/>
    </xf>
    <xf numFmtId="0" fontId="6" fillId="5" borderId="0" xfId="5" applyFont="1" applyFill="1" applyAlignment="1">
      <alignment wrapText="1"/>
    </xf>
    <xf numFmtId="0" fontId="12" fillId="5" borderId="0" xfId="0" applyFont="1" applyFill="1" applyProtection="1">
      <protection locked="0"/>
    </xf>
    <xf numFmtId="0" fontId="12" fillId="15" borderId="22" xfId="0" applyFont="1" applyFill="1" applyBorder="1"/>
    <xf numFmtId="0" fontId="0" fillId="5" borderId="22" xfId="0" applyFill="1" applyBorder="1"/>
    <xf numFmtId="0" fontId="13" fillId="6" borderId="0" xfId="0" applyFont="1" applyFill="1" applyAlignment="1">
      <alignment horizontal="center"/>
    </xf>
    <xf numFmtId="0" fontId="12" fillId="6" borderId="22" xfId="0" applyFont="1" applyFill="1" applyBorder="1" applyAlignment="1">
      <alignment horizontal="center" vertical="center"/>
    </xf>
    <xf numFmtId="0" fontId="12" fillId="15" borderId="22" xfId="0" applyFont="1" applyFill="1" applyBorder="1" applyAlignment="1">
      <alignment wrapText="1"/>
    </xf>
    <xf numFmtId="0" fontId="12" fillId="6" borderId="22" xfId="0" applyFont="1" applyFill="1" applyBorder="1" applyAlignment="1">
      <alignment horizontal="center"/>
    </xf>
    <xf numFmtId="0" fontId="15" fillId="7" borderId="22" xfId="0" applyFont="1" applyFill="1" applyBorder="1" applyAlignment="1">
      <alignment horizontal="center"/>
    </xf>
    <xf numFmtId="0" fontId="6" fillId="0" borderId="22" xfId="0" applyFont="1" applyBorder="1"/>
    <xf numFmtId="172" fontId="6" fillId="6" borderId="22" xfId="0" applyNumberFormat="1" applyFont="1" applyFill="1" applyBorder="1"/>
    <xf numFmtId="172" fontId="13" fillId="6" borderId="22" xfId="0" applyNumberFormat="1" applyFont="1" applyFill="1" applyBorder="1"/>
    <xf numFmtId="0" fontId="15" fillId="7" borderId="22" xfId="0" applyFont="1" applyFill="1" applyBorder="1"/>
    <xf numFmtId="0" fontId="6" fillId="5" borderId="22" xfId="0" applyFont="1" applyFill="1" applyBorder="1"/>
    <xf numFmtId="172" fontId="6" fillId="6" borderId="22" xfId="10" applyNumberFormat="1" applyFont="1" applyFill="1" applyBorder="1" applyProtection="1"/>
    <xf numFmtId="0" fontId="16" fillId="15" borderId="22" xfId="0" applyFont="1" applyFill="1" applyBorder="1"/>
    <xf numFmtId="44" fontId="13" fillId="6" borderId="22" xfId="1" applyFont="1" applyFill="1" applyBorder="1" applyProtection="1"/>
    <xf numFmtId="2" fontId="15" fillId="7" borderId="22" xfId="0" applyNumberFormat="1" applyFont="1" applyFill="1" applyBorder="1" applyAlignment="1">
      <alignment horizontal="right"/>
    </xf>
    <xf numFmtId="0" fontId="16" fillId="15" borderId="22" xfId="0" applyFont="1" applyFill="1" applyBorder="1" applyAlignment="1">
      <alignment vertical="center"/>
    </xf>
    <xf numFmtId="0" fontId="13" fillId="6" borderId="22" xfId="0" applyFont="1" applyFill="1" applyBorder="1" applyAlignment="1">
      <alignment horizontal="center" vertical="center"/>
    </xf>
    <xf numFmtId="166" fontId="13" fillId="6" borderId="22" xfId="1" applyNumberFormat="1" applyFont="1" applyFill="1" applyBorder="1" applyAlignment="1" applyProtection="1">
      <alignment horizontal="right"/>
    </xf>
    <xf numFmtId="0" fontId="6" fillId="6" borderId="22" xfId="0" applyFont="1" applyFill="1" applyBorder="1" applyAlignment="1">
      <alignment horizontal="right" vertical="center"/>
    </xf>
    <xf numFmtId="0" fontId="6" fillId="0" borderId="0" xfId="0" applyFont="1" applyAlignment="1">
      <alignment horizontal="right"/>
    </xf>
    <xf numFmtId="0" fontId="6" fillId="6" borderId="22" xfId="0" applyFont="1" applyFill="1" applyBorder="1" applyAlignment="1">
      <alignment horizontal="right"/>
    </xf>
    <xf numFmtId="0" fontId="16" fillId="8" borderId="0" xfId="0" applyFont="1" applyFill="1"/>
    <xf numFmtId="0" fontId="12" fillId="12" borderId="22" xfId="0" applyFont="1" applyFill="1" applyBorder="1" applyProtection="1">
      <protection locked="0"/>
    </xf>
    <xf numFmtId="0" fontId="12" fillId="5" borderId="22" xfId="0" applyFont="1" applyFill="1" applyBorder="1" applyAlignment="1">
      <alignment horizontal="left"/>
    </xf>
    <xf numFmtId="0" fontId="12" fillId="15" borderId="31" xfId="0" applyFont="1" applyFill="1" applyBorder="1"/>
    <xf numFmtId="0" fontId="15" fillId="5" borderId="0" xfId="0" applyFont="1" applyFill="1"/>
    <xf numFmtId="44" fontId="6" fillId="4" borderId="0" xfId="0" applyNumberFormat="1" applyFont="1" applyFill="1"/>
    <xf numFmtId="0" fontId="16" fillId="15" borderId="22" xfId="0" applyFont="1" applyFill="1" applyBorder="1" applyAlignment="1">
      <alignment vertical="center" wrapText="1"/>
    </xf>
    <xf numFmtId="0" fontId="12" fillId="15" borderId="22" xfId="0" applyFont="1" applyFill="1" applyBorder="1" applyAlignment="1">
      <alignment vertical="center" wrapText="1"/>
    </xf>
    <xf numFmtId="0" fontId="6" fillId="6" borderId="22" xfId="0" applyFont="1" applyFill="1" applyBorder="1" applyAlignment="1">
      <alignment wrapText="1"/>
    </xf>
    <xf numFmtId="0" fontId="6" fillId="6" borderId="22" xfId="0" applyFont="1" applyFill="1" applyBorder="1"/>
    <xf numFmtId="44" fontId="13" fillId="6" borderId="22" xfId="1" applyFont="1" applyFill="1" applyBorder="1"/>
    <xf numFmtId="166" fontId="13" fillId="6" borderId="22" xfId="0" applyNumberFormat="1" applyFont="1" applyFill="1" applyBorder="1"/>
    <xf numFmtId="165" fontId="12" fillId="15" borderId="22" xfId="1" applyNumberFormat="1" applyFont="1" applyFill="1" applyBorder="1" applyAlignment="1" applyProtection="1">
      <alignment horizontal="right"/>
    </xf>
    <xf numFmtId="172" fontId="13" fillId="6" borderId="22" xfId="10" applyNumberFormat="1" applyFont="1" applyFill="1" applyBorder="1" applyProtection="1"/>
    <xf numFmtId="14" fontId="6" fillId="0" borderId="13" xfId="0" applyNumberFormat="1" applyFont="1" applyBorder="1"/>
    <xf numFmtId="44" fontId="6" fillId="0" borderId="13" xfId="1" applyFont="1" applyBorder="1"/>
    <xf numFmtId="44" fontId="6" fillId="5" borderId="13" xfId="1" applyFont="1" applyFill="1" applyBorder="1"/>
    <xf numFmtId="172" fontId="6" fillId="5" borderId="22" xfId="0" applyNumberFormat="1" applyFont="1" applyFill="1" applyBorder="1"/>
    <xf numFmtId="0" fontId="10" fillId="5" borderId="22" xfId="3" applyFont="1" applyFill="1" applyBorder="1"/>
    <xf numFmtId="0" fontId="6" fillId="0" borderId="31" xfId="0" applyFont="1" applyBorder="1"/>
    <xf numFmtId="0" fontId="6" fillId="0" borderId="32" xfId="0" applyFont="1" applyBorder="1"/>
    <xf numFmtId="0" fontId="6" fillId="5" borderId="32" xfId="0" applyFont="1" applyFill="1" applyBorder="1"/>
    <xf numFmtId="172" fontId="6" fillId="5" borderId="0" xfId="0" applyNumberFormat="1" applyFont="1" applyFill="1"/>
    <xf numFmtId="172" fontId="6" fillId="0" borderId="0" xfId="10" applyNumberFormat="1" applyFont="1"/>
    <xf numFmtId="0" fontId="6" fillId="5" borderId="28" xfId="0" applyFont="1" applyFill="1" applyBorder="1"/>
    <xf numFmtId="0" fontId="10" fillId="5" borderId="28" xfId="3" applyFont="1" applyFill="1" applyBorder="1"/>
    <xf numFmtId="44" fontId="6" fillId="5" borderId="0" xfId="1" applyFont="1" applyFill="1" applyBorder="1"/>
    <xf numFmtId="10" fontId="12" fillId="5" borderId="22" xfId="2" applyNumberFormat="1" applyFont="1" applyFill="1" applyBorder="1" applyAlignment="1">
      <alignment horizontal="center"/>
    </xf>
    <xf numFmtId="44" fontId="12" fillId="12" borderId="22" xfId="1" applyFont="1" applyFill="1" applyBorder="1" applyAlignment="1" applyProtection="1">
      <alignment horizontal="left"/>
      <protection locked="0"/>
    </xf>
    <xf numFmtId="0" fontId="6" fillId="5" borderId="2" xfId="0" applyFont="1" applyFill="1" applyBorder="1"/>
    <xf numFmtId="0" fontId="6" fillId="0" borderId="2" xfId="0" applyFont="1" applyBorder="1"/>
    <xf numFmtId="0" fontId="6" fillId="0" borderId="2" xfId="0" applyFont="1" applyBorder="1" applyAlignment="1">
      <alignment vertical="top" wrapText="1"/>
    </xf>
    <xf numFmtId="0" fontId="6" fillId="5" borderId="4" xfId="5" applyFont="1" applyFill="1" applyBorder="1"/>
    <xf numFmtId="0" fontId="6" fillId="0" borderId="6" xfId="5" applyFont="1" applyBorder="1"/>
    <xf numFmtId="0" fontId="10" fillId="5" borderId="0" xfId="3" applyFont="1" applyFill="1"/>
    <xf numFmtId="0" fontId="6" fillId="9" borderId="22" xfId="0" applyFont="1" applyFill="1" applyBorder="1"/>
    <xf numFmtId="0" fontId="6" fillId="5" borderId="23" xfId="0" applyFont="1" applyFill="1" applyBorder="1"/>
    <xf numFmtId="0" fontId="6" fillId="5" borderId="24" xfId="0" applyFont="1" applyFill="1" applyBorder="1"/>
    <xf numFmtId="14" fontId="6" fillId="5" borderId="23" xfId="0" applyNumberFormat="1" applyFont="1" applyFill="1" applyBorder="1"/>
    <xf numFmtId="1" fontId="6" fillId="5" borderId="23" xfId="0" applyNumberFormat="1" applyFont="1" applyFill="1" applyBorder="1"/>
    <xf numFmtId="172" fontId="6" fillId="0" borderId="22" xfId="8" applyNumberFormat="1" applyFont="1" applyBorder="1"/>
    <xf numFmtId="172" fontId="6" fillId="6" borderId="22" xfId="0" applyNumberFormat="1" applyFont="1" applyFill="1" applyBorder="1" applyAlignment="1">
      <alignment horizontal="right"/>
    </xf>
    <xf numFmtId="172" fontId="6" fillId="5" borderId="0" xfId="1" applyNumberFormat="1" applyFont="1" applyFill="1" applyBorder="1" applyProtection="1">
      <protection locked="0"/>
    </xf>
    <xf numFmtId="0" fontId="6" fillId="0" borderId="22" xfId="0" applyFont="1" applyBorder="1" applyProtection="1">
      <protection locked="0"/>
    </xf>
    <xf numFmtId="44" fontId="6" fillId="0" borderId="22" xfId="1" applyFont="1" applyBorder="1" applyProtection="1">
      <protection locked="0"/>
    </xf>
    <xf numFmtId="171" fontId="6" fillId="0" borderId="22" xfId="2" applyNumberFormat="1" applyFont="1" applyBorder="1" applyAlignment="1" applyProtection="1">
      <alignment horizontal="left"/>
      <protection locked="0"/>
    </xf>
    <xf numFmtId="44" fontId="6" fillId="5" borderId="22" xfId="1" applyFont="1" applyFill="1" applyBorder="1" applyProtection="1">
      <protection locked="0"/>
    </xf>
    <xf numFmtId="0" fontId="13" fillId="0" borderId="22" xfId="0" applyFont="1" applyBorder="1" applyAlignment="1" applyProtection="1">
      <alignment horizontal="center"/>
      <protection locked="0"/>
    </xf>
    <xf numFmtId="0" fontId="6" fillId="5" borderId="22" xfId="0" applyFont="1" applyFill="1" applyBorder="1" applyProtection="1">
      <protection locked="0"/>
    </xf>
    <xf numFmtId="166" fontId="6" fillId="5" borderId="22" xfId="1" applyNumberFormat="1" applyFont="1" applyFill="1" applyBorder="1" applyProtection="1">
      <protection locked="0"/>
    </xf>
    <xf numFmtId="44" fontId="6" fillId="5" borderId="22" xfId="0" applyNumberFormat="1" applyFont="1" applyFill="1" applyBorder="1" applyAlignment="1">
      <alignment wrapText="1"/>
    </xf>
    <xf numFmtId="44" fontId="6" fillId="5" borderId="22" xfId="0" applyNumberFormat="1" applyFont="1" applyFill="1" applyBorder="1"/>
    <xf numFmtId="174" fontId="6" fillId="6" borderId="22" xfId="0" applyNumberFormat="1" applyFont="1" applyFill="1" applyBorder="1"/>
    <xf numFmtId="44" fontId="0" fillId="0" borderId="0" xfId="1" applyFont="1"/>
    <xf numFmtId="44" fontId="13" fillId="5" borderId="0" xfId="1" applyFont="1" applyFill="1" applyBorder="1" applyAlignment="1">
      <alignment wrapText="1"/>
    </xf>
    <xf numFmtId="44" fontId="6" fillId="5" borderId="0" xfId="1" applyFont="1" applyFill="1" applyBorder="1" applyAlignment="1">
      <alignment vertical="center"/>
    </xf>
    <xf numFmtId="0" fontId="6" fillId="2" borderId="0" xfId="0" applyFont="1" applyFill="1" applyAlignment="1">
      <alignment horizontal="left"/>
    </xf>
    <xf numFmtId="0" fontId="9" fillId="14" borderId="12" xfId="0" applyFont="1" applyFill="1" applyBorder="1" applyAlignment="1">
      <alignment horizontal="left"/>
    </xf>
    <xf numFmtId="0" fontId="9" fillId="0" borderId="0" xfId="0" applyFont="1" applyAlignment="1">
      <alignment horizontal="left"/>
    </xf>
    <xf numFmtId="0" fontId="9" fillId="2" borderId="0" xfId="0" applyFont="1" applyFill="1" applyAlignment="1">
      <alignment horizontal="left"/>
    </xf>
    <xf numFmtId="0" fontId="10" fillId="3" borderId="13" xfId="0" applyFont="1" applyFill="1" applyBorder="1" applyAlignment="1" applyProtection="1">
      <alignment horizontal="left"/>
      <protection locked="0"/>
    </xf>
    <xf numFmtId="0" fontId="6" fillId="3" borderId="13" xfId="0" applyFont="1" applyFill="1" applyBorder="1" applyAlignment="1" applyProtection="1">
      <alignment horizontal="left"/>
      <protection locked="0"/>
    </xf>
    <xf numFmtId="0" fontId="6" fillId="11" borderId="13" xfId="0" applyFont="1" applyFill="1" applyBorder="1" applyAlignment="1" applyProtection="1">
      <alignment horizontal="left"/>
      <protection locked="0"/>
    </xf>
    <xf numFmtId="167" fontId="6" fillId="3" borderId="13" xfId="0" applyNumberFormat="1" applyFont="1" applyFill="1" applyBorder="1" applyAlignment="1" applyProtection="1">
      <alignment horizontal="left"/>
      <protection locked="0"/>
    </xf>
    <xf numFmtId="167" fontId="6" fillId="0" borderId="0" xfId="0" applyNumberFormat="1" applyFont="1" applyAlignment="1">
      <alignment horizontal="left"/>
    </xf>
    <xf numFmtId="45" fontId="6" fillId="0" borderId="0" xfId="0" applyNumberFormat="1" applyFont="1"/>
    <xf numFmtId="2" fontId="6" fillId="6" borderId="22" xfId="0" applyNumberFormat="1" applyFont="1" applyFill="1" applyBorder="1"/>
    <xf numFmtId="166" fontId="13" fillId="12" borderId="22" xfId="0" applyNumberFormat="1" applyFont="1" applyFill="1" applyBorder="1"/>
    <xf numFmtId="46" fontId="6" fillId="0" borderId="22" xfId="10" applyNumberFormat="1" applyFont="1" applyBorder="1"/>
    <xf numFmtId="46" fontId="6" fillId="5" borderId="0" xfId="10" applyNumberFormat="1" applyFont="1" applyFill="1" applyBorder="1"/>
    <xf numFmtId="0" fontId="11" fillId="5" borderId="0" xfId="0" applyFont="1" applyFill="1" applyProtection="1">
      <protection locked="0"/>
    </xf>
    <xf numFmtId="175" fontId="6" fillId="5" borderId="0" xfId="0" applyNumberFormat="1" applyFont="1" applyFill="1"/>
    <xf numFmtId="2" fontId="6" fillId="0" borderId="13" xfId="0" applyNumberFormat="1" applyFont="1" applyBorder="1"/>
    <xf numFmtId="170" fontId="11" fillId="5" borderId="0" xfId="10" applyNumberFormat="1" applyFont="1" applyFill="1" applyBorder="1"/>
    <xf numFmtId="0" fontId="12" fillId="0" borderId="0" xfId="0" applyFont="1"/>
    <xf numFmtId="46" fontId="12" fillId="5" borderId="22" xfId="0" applyNumberFormat="1" applyFont="1" applyFill="1" applyBorder="1"/>
    <xf numFmtId="46" fontId="6" fillId="0" borderId="0" xfId="10" applyNumberFormat="1" applyFont="1" applyBorder="1"/>
    <xf numFmtId="46" fontId="12" fillId="0" borderId="32" xfId="0" applyNumberFormat="1" applyFont="1" applyBorder="1"/>
    <xf numFmtId="46" fontId="12" fillId="0" borderId="22" xfId="0" applyNumberFormat="1" applyFont="1" applyBorder="1"/>
    <xf numFmtId="46" fontId="12" fillId="0" borderId="31" xfId="0" applyNumberFormat="1" applyFont="1" applyBorder="1"/>
    <xf numFmtId="46" fontId="12" fillId="5" borderId="32" xfId="0" applyNumberFormat="1" applyFont="1" applyFill="1" applyBorder="1"/>
    <xf numFmtId="46" fontId="12" fillId="5" borderId="31" xfId="0" applyNumberFormat="1" applyFont="1" applyFill="1" applyBorder="1"/>
    <xf numFmtId="0" fontId="12" fillId="0" borderId="22" xfId="0" applyFont="1" applyBorder="1"/>
    <xf numFmtId="0" fontId="12" fillId="0" borderId="28" xfId="0" applyFont="1" applyBorder="1"/>
    <xf numFmtId="44" fontId="12" fillId="0" borderId="28" xfId="1" applyFont="1" applyBorder="1"/>
    <xf numFmtId="0" fontId="12" fillId="0" borderId="31" xfId="0" applyFont="1" applyBorder="1"/>
    <xf numFmtId="166" fontId="12" fillId="0" borderId="34" xfId="1" applyNumberFormat="1" applyFont="1" applyBorder="1" applyAlignment="1">
      <alignment vertical="center"/>
    </xf>
    <xf numFmtId="0" fontId="12" fillId="0" borderId="32" xfId="0" applyFont="1" applyBorder="1"/>
    <xf numFmtId="0" fontId="12" fillId="0" borderId="35" xfId="0" applyFont="1" applyBorder="1"/>
    <xf numFmtId="166" fontId="12" fillId="0" borderId="28" xfId="1" applyNumberFormat="1" applyFont="1" applyBorder="1" applyAlignment="1">
      <alignment vertical="center"/>
    </xf>
    <xf numFmtId="0" fontId="12" fillId="5" borderId="32" xfId="0" applyFont="1" applyFill="1" applyBorder="1"/>
    <xf numFmtId="0" fontId="12" fillId="5" borderId="35" xfId="0" applyFont="1" applyFill="1" applyBorder="1"/>
    <xf numFmtId="44" fontId="6" fillId="0" borderId="0" xfId="0" applyNumberFormat="1" applyFont="1" applyProtection="1">
      <protection locked="0"/>
    </xf>
    <xf numFmtId="172" fontId="6" fillId="6" borderId="22" xfId="10" applyNumberFormat="1" applyFont="1" applyFill="1" applyBorder="1" applyAlignment="1" applyProtection="1">
      <alignment horizontal="right"/>
    </xf>
    <xf numFmtId="172" fontId="12" fillId="6" borderId="22" xfId="0" applyNumberFormat="1" applyFont="1" applyFill="1" applyBorder="1" applyAlignment="1">
      <alignment horizontal="right"/>
    </xf>
    <xf numFmtId="166" fontId="6" fillId="6" borderId="22" xfId="0" applyNumberFormat="1" applyFont="1" applyFill="1" applyBorder="1"/>
    <xf numFmtId="0" fontId="12" fillId="12" borderId="28" xfId="0" applyFont="1" applyFill="1" applyBorder="1" applyAlignment="1" applyProtection="1">
      <alignment horizontal="left"/>
      <protection locked="0"/>
    </xf>
    <xf numFmtId="0" fontId="12" fillId="12" borderId="30" xfId="0" applyFont="1" applyFill="1" applyBorder="1" applyAlignment="1" applyProtection="1">
      <alignment horizontal="left"/>
      <protection locked="0"/>
    </xf>
    <xf numFmtId="0" fontId="12" fillId="12" borderId="29" xfId="0" applyFont="1" applyFill="1" applyBorder="1" applyAlignment="1" applyProtection="1">
      <alignment horizontal="left"/>
      <protection locked="0"/>
    </xf>
    <xf numFmtId="20" fontId="6" fillId="0" borderId="1" xfId="0" applyNumberFormat="1" applyFont="1" applyBorder="1"/>
    <xf numFmtId="2" fontId="6" fillId="0" borderId="1" xfId="0" applyNumberFormat="1" applyFont="1" applyBorder="1"/>
    <xf numFmtId="0" fontId="6" fillId="0" borderId="1" xfId="5" applyFont="1" applyBorder="1"/>
    <xf numFmtId="20" fontId="6" fillId="0" borderId="42" xfId="0" applyNumberFormat="1" applyFont="1" applyBorder="1"/>
    <xf numFmtId="2" fontId="6" fillId="0" borderId="42" xfId="0" applyNumberFormat="1" applyFont="1" applyBorder="1"/>
    <xf numFmtId="0" fontId="13" fillId="0" borderId="41" xfId="0" applyFont="1" applyBorder="1"/>
    <xf numFmtId="0" fontId="6" fillId="5" borderId="43" xfId="0" applyFont="1" applyFill="1" applyBorder="1"/>
    <xf numFmtId="172" fontId="6" fillId="5" borderId="40" xfId="0" applyNumberFormat="1" applyFont="1" applyFill="1" applyBorder="1"/>
    <xf numFmtId="46" fontId="12" fillId="5" borderId="40" xfId="0" applyNumberFormat="1" applyFont="1" applyFill="1" applyBorder="1"/>
    <xf numFmtId="10" fontId="12" fillId="5" borderId="40" xfId="2" applyNumberFormat="1" applyFont="1" applyFill="1" applyBorder="1" applyAlignment="1">
      <alignment horizontal="center"/>
    </xf>
    <xf numFmtId="46" fontId="6" fillId="0" borderId="40" xfId="10" applyNumberFormat="1" applyFont="1" applyBorder="1"/>
    <xf numFmtId="0" fontId="6" fillId="5" borderId="37" xfId="0" applyFont="1" applyFill="1" applyBorder="1" applyAlignment="1">
      <alignment wrapText="1"/>
    </xf>
    <xf numFmtId="0" fontId="6" fillId="5" borderId="44" xfId="0" applyFont="1" applyFill="1" applyBorder="1" applyAlignment="1">
      <alignment wrapText="1"/>
    </xf>
    <xf numFmtId="44" fontId="6" fillId="5" borderId="44" xfId="1" applyFont="1" applyFill="1" applyBorder="1" applyAlignment="1">
      <alignment wrapText="1"/>
    </xf>
    <xf numFmtId="44" fontId="6" fillId="5" borderId="45" xfId="1" applyFont="1" applyFill="1" applyBorder="1" applyAlignment="1">
      <alignment wrapText="1"/>
    </xf>
    <xf numFmtId="0" fontId="6" fillId="0" borderId="40" xfId="0" applyFont="1" applyBorder="1"/>
    <xf numFmtId="46" fontId="12" fillId="0" borderId="40" xfId="0" applyNumberFormat="1" applyFont="1" applyBorder="1"/>
    <xf numFmtId="0" fontId="12" fillId="0" borderId="40" xfId="0" applyFont="1" applyBorder="1"/>
    <xf numFmtId="0" fontId="12" fillId="0" borderId="43" xfId="0" applyFont="1" applyBorder="1"/>
    <xf numFmtId="0" fontId="13" fillId="0" borderId="46" xfId="0" applyFont="1" applyBorder="1"/>
    <xf numFmtId="0" fontId="16" fillId="0" borderId="44" xfId="0" applyFont="1" applyBorder="1" applyAlignment="1">
      <alignment wrapText="1"/>
    </xf>
    <xf numFmtId="0" fontId="16" fillId="0" borderId="44" xfId="0" applyFont="1" applyBorder="1"/>
    <xf numFmtId="0" fontId="16" fillId="0" borderId="45" xfId="0" applyFont="1" applyBorder="1" applyAlignment="1">
      <alignment wrapText="1"/>
    </xf>
    <xf numFmtId="0" fontId="10" fillId="5" borderId="40" xfId="3" applyFont="1" applyFill="1" applyBorder="1"/>
    <xf numFmtId="0" fontId="0" fillId="5" borderId="40" xfId="0" applyFill="1" applyBorder="1"/>
    <xf numFmtId="0" fontId="29" fillId="18" borderId="46" xfId="3" applyFont="1" applyFill="1" applyBorder="1"/>
    <xf numFmtId="0" fontId="29" fillId="18" borderId="44" xfId="3" applyFont="1" applyFill="1" applyBorder="1"/>
    <xf numFmtId="0" fontId="28" fillId="5" borderId="44" xfId="0" applyFont="1" applyFill="1" applyBorder="1" applyAlignment="1">
      <alignment wrapText="1"/>
    </xf>
    <xf numFmtId="172" fontId="13" fillId="5" borderId="45" xfId="0" applyNumberFormat="1" applyFont="1" applyFill="1" applyBorder="1" applyAlignment="1">
      <alignment wrapText="1"/>
    </xf>
    <xf numFmtId="0" fontId="6" fillId="0" borderId="42" xfId="0" applyFont="1" applyBorder="1"/>
    <xf numFmtId="0" fontId="6" fillId="0" borderId="47" xfId="0" applyFont="1" applyBorder="1"/>
    <xf numFmtId="0" fontId="13" fillId="0" borderId="48" xfId="0" applyFont="1" applyBorder="1"/>
    <xf numFmtId="0" fontId="13" fillId="0" borderId="49" xfId="0" applyFont="1" applyBorder="1"/>
    <xf numFmtId="0" fontId="13" fillId="0" borderId="50" xfId="0" applyFont="1" applyBorder="1"/>
    <xf numFmtId="0" fontId="6" fillId="0" borderId="51" xfId="0" applyFont="1" applyBorder="1"/>
    <xf numFmtId="166" fontId="13" fillId="6" borderId="0" xfId="0" applyNumberFormat="1" applyFont="1" applyFill="1"/>
    <xf numFmtId="0" fontId="6" fillId="0" borderId="22" xfId="1" applyNumberFormat="1" applyFont="1" applyBorder="1" applyProtection="1">
      <protection locked="0"/>
    </xf>
    <xf numFmtId="20" fontId="6" fillId="5" borderId="0" xfId="0" applyNumberFormat="1" applyFont="1" applyFill="1" applyProtection="1">
      <protection locked="0"/>
    </xf>
    <xf numFmtId="2" fontId="6" fillId="5" borderId="0" xfId="0" applyNumberFormat="1" applyFont="1" applyFill="1" applyAlignment="1">
      <alignment horizontal="left"/>
    </xf>
    <xf numFmtId="44" fontId="6" fillId="0" borderId="26" xfId="1" applyFont="1" applyBorder="1"/>
    <xf numFmtId="166" fontId="6" fillId="0" borderId="0" xfId="0" applyNumberFormat="1" applyFont="1"/>
    <xf numFmtId="0" fontId="12" fillId="15" borderId="22" xfId="0" applyFont="1" applyFill="1" applyBorder="1" applyAlignment="1">
      <alignment horizontal="center"/>
    </xf>
    <xf numFmtId="0" fontId="13" fillId="0" borderId="22" xfId="0" applyFont="1" applyBorder="1" applyAlignment="1">
      <alignment horizontal="right"/>
    </xf>
    <xf numFmtId="0" fontId="12" fillId="15" borderId="22" xfId="0" applyFont="1" applyFill="1" applyBorder="1" applyAlignment="1">
      <alignment horizontal="left"/>
    </xf>
    <xf numFmtId="0" fontId="23" fillId="0" borderId="33" xfId="5" applyFont="1" applyBorder="1"/>
    <xf numFmtId="0" fontId="23" fillId="0" borderId="0" xfId="5" applyFont="1"/>
    <xf numFmtId="0" fontId="23" fillId="0" borderId="2" xfId="5" applyFont="1" applyBorder="1"/>
    <xf numFmtId="0" fontId="6" fillId="0" borderId="3" xfId="5" applyFont="1" applyBorder="1"/>
    <xf numFmtId="0" fontId="23" fillId="0" borderId="3" xfId="5" applyFont="1" applyBorder="1"/>
    <xf numFmtId="0" fontId="25" fillId="0" borderId="3" xfId="5" applyFont="1" applyBorder="1"/>
    <xf numFmtId="0" fontId="26" fillId="0" borderId="3" xfId="5" applyFont="1" applyBorder="1"/>
    <xf numFmtId="0" fontId="24" fillId="0" borderId="3" xfId="5" applyFont="1" applyBorder="1"/>
    <xf numFmtId="0" fontId="24" fillId="5" borderId="3" xfId="5" applyFont="1" applyFill="1" applyBorder="1"/>
    <xf numFmtId="172" fontId="6" fillId="0" borderId="0" xfId="8" applyNumberFormat="1" applyFont="1" applyBorder="1" applyAlignment="1" applyProtection="1"/>
    <xf numFmtId="0" fontId="6" fillId="0" borderId="0" xfId="5" applyFont="1" applyAlignment="1">
      <alignment wrapText="1"/>
    </xf>
    <xf numFmtId="0" fontId="16" fillId="15" borderId="0" xfId="5" applyFont="1" applyFill="1" applyAlignment="1">
      <alignment wrapText="1"/>
    </xf>
    <xf numFmtId="0" fontId="10" fillId="0" borderId="0" xfId="5" applyFont="1" applyAlignment="1">
      <alignment wrapText="1"/>
    </xf>
    <xf numFmtId="0" fontId="16" fillId="15" borderId="0" xfId="5" applyFont="1" applyFill="1" applyAlignment="1">
      <alignment horizontal="center" wrapText="1"/>
    </xf>
    <xf numFmtId="172" fontId="6" fillId="4" borderId="22" xfId="0" applyNumberFormat="1" applyFont="1" applyFill="1" applyBorder="1" applyAlignment="1">
      <alignment horizontal="right"/>
    </xf>
    <xf numFmtId="172" fontId="6" fillId="4" borderId="22" xfId="0" applyNumberFormat="1" applyFont="1" applyFill="1" applyBorder="1"/>
    <xf numFmtId="0" fontId="12" fillId="17" borderId="22" xfId="0" applyFont="1" applyFill="1" applyBorder="1"/>
    <xf numFmtId="164" fontId="12" fillId="17" borderId="22" xfId="1" applyNumberFormat="1" applyFont="1" applyFill="1" applyBorder="1" applyProtection="1"/>
    <xf numFmtId="166" fontId="13" fillId="0" borderId="0" xfId="1" applyNumberFormat="1" applyFont="1" applyBorder="1" applyAlignment="1" applyProtection="1">
      <alignment horizontal="right"/>
    </xf>
    <xf numFmtId="166" fontId="13" fillId="6" borderId="0" xfId="1" applyNumberFormat="1" applyFont="1" applyFill="1" applyBorder="1" applyAlignment="1" applyProtection="1">
      <alignment horizontal="right"/>
    </xf>
    <xf numFmtId="0" fontId="0" fillId="5" borderId="0" xfId="0" applyFill="1"/>
    <xf numFmtId="164" fontId="12" fillId="5" borderId="0" xfId="1" applyNumberFormat="1" applyFont="1" applyFill="1" applyBorder="1" applyProtection="1"/>
    <xf numFmtId="0" fontId="6" fillId="5" borderId="0" xfId="0" applyFont="1" applyFill="1" applyAlignment="1">
      <alignment horizontal="center"/>
    </xf>
    <xf numFmtId="44" fontId="6" fillId="3" borderId="13" xfId="1" applyFont="1" applyFill="1" applyBorder="1" applyAlignment="1" applyProtection="1">
      <alignment horizontal="left"/>
    </xf>
    <xf numFmtId="172" fontId="6" fillId="13" borderId="0" xfId="0" applyNumberFormat="1" applyFont="1" applyFill="1" applyAlignment="1">
      <alignment horizontal="left"/>
    </xf>
    <xf numFmtId="7" fontId="6" fillId="13" borderId="0" xfId="1" applyNumberFormat="1" applyFont="1" applyFill="1" applyBorder="1" applyAlignment="1" applyProtection="1">
      <alignment horizontal="left"/>
    </xf>
    <xf numFmtId="0" fontId="6" fillId="3" borderId="13" xfId="0" applyFont="1" applyFill="1" applyBorder="1" applyAlignment="1">
      <alignment horizontal="left"/>
    </xf>
    <xf numFmtId="14" fontId="6" fillId="3" borderId="13" xfId="0" applyNumberFormat="1" applyFont="1" applyFill="1" applyBorder="1" applyAlignment="1">
      <alignment horizontal="left"/>
    </xf>
    <xf numFmtId="2" fontId="6" fillId="3" borderId="13" xfId="0" applyNumberFormat="1" applyFont="1" applyFill="1" applyBorder="1" applyAlignment="1">
      <alignment horizontal="left"/>
    </xf>
    <xf numFmtId="172" fontId="6" fillId="6" borderId="22" xfId="0" applyNumberFormat="1" applyFont="1" applyFill="1" applyBorder="1" applyProtection="1">
      <protection locked="0"/>
    </xf>
    <xf numFmtId="174" fontId="12" fillId="6" borderId="22" xfId="0" applyNumberFormat="1" applyFont="1" applyFill="1" applyBorder="1" applyProtection="1">
      <protection locked="0"/>
    </xf>
    <xf numFmtId="176" fontId="6" fillId="0" borderId="0" xfId="10" applyNumberFormat="1" applyFont="1"/>
    <xf numFmtId="177" fontId="0" fillId="0" borderId="0" xfId="0" applyNumberFormat="1"/>
    <xf numFmtId="178" fontId="6" fillId="5" borderId="40" xfId="10" applyNumberFormat="1" applyFont="1" applyFill="1" applyBorder="1"/>
    <xf numFmtId="178" fontId="6" fillId="5" borderId="22" xfId="10" applyNumberFormat="1" applyFont="1" applyFill="1" applyBorder="1"/>
    <xf numFmtId="0" fontId="13" fillId="6" borderId="22" xfId="0" applyFont="1" applyFill="1" applyBorder="1"/>
    <xf numFmtId="0" fontId="13" fillId="0" borderId="52" xfId="0" applyFont="1" applyBorder="1"/>
    <xf numFmtId="0" fontId="6" fillId="0" borderId="53" xfId="0" applyFont="1" applyBorder="1"/>
    <xf numFmtId="0" fontId="6" fillId="0" borderId="54" xfId="0" applyFont="1" applyBorder="1"/>
    <xf numFmtId="0" fontId="6" fillId="0" borderId="52" xfId="0" applyFont="1" applyBorder="1"/>
    <xf numFmtId="0" fontId="6" fillId="0" borderId="55" xfId="0" applyFont="1" applyBorder="1"/>
    <xf numFmtId="0" fontId="6" fillId="0" borderId="56" xfId="0" applyFont="1" applyBorder="1"/>
    <xf numFmtId="0" fontId="6" fillId="0" borderId="57" xfId="0" applyFont="1" applyBorder="1"/>
    <xf numFmtId="0" fontId="6" fillId="0" borderId="4" xfId="0" applyFont="1" applyBorder="1"/>
    <xf numFmtId="0" fontId="6" fillId="0" borderId="58" xfId="0" applyFont="1" applyBorder="1"/>
    <xf numFmtId="0" fontId="6" fillId="0" borderId="59" xfId="0" applyFont="1" applyBorder="1"/>
    <xf numFmtId="0" fontId="6" fillId="0" borderId="60" xfId="0" applyFont="1" applyBorder="1"/>
    <xf numFmtId="44" fontId="6" fillId="0" borderId="1" xfId="1" applyFont="1" applyBorder="1"/>
    <xf numFmtId="44" fontId="12" fillId="0" borderId="40" xfId="1" applyFont="1" applyBorder="1"/>
    <xf numFmtId="44" fontId="12" fillId="0" borderId="22" xfId="1" applyFont="1" applyBorder="1"/>
    <xf numFmtId="44" fontId="12" fillId="0" borderId="31" xfId="1" applyFont="1" applyBorder="1"/>
    <xf numFmtId="44" fontId="12" fillId="0" borderId="32" xfId="1" applyFont="1" applyBorder="1"/>
    <xf numFmtId="0" fontId="31" fillId="2" borderId="0" xfId="0" applyFont="1" applyFill="1"/>
    <xf numFmtId="14" fontId="0" fillId="0" borderId="0" xfId="0" applyNumberFormat="1"/>
    <xf numFmtId="44" fontId="6" fillId="5" borderId="0" xfId="1" applyFont="1" applyFill="1" applyBorder="1" applyProtection="1">
      <protection locked="0"/>
    </xf>
    <xf numFmtId="14" fontId="6" fillId="3" borderId="13" xfId="0" applyNumberFormat="1" applyFont="1" applyFill="1" applyBorder="1" applyProtection="1">
      <protection locked="0"/>
    </xf>
    <xf numFmtId="0" fontId="9" fillId="8" borderId="0" xfId="0" applyFont="1" applyFill="1" applyAlignment="1">
      <alignment horizontal="left"/>
    </xf>
    <xf numFmtId="0" fontId="13" fillId="0" borderId="28" xfId="0" applyFont="1" applyBorder="1" applyAlignment="1">
      <alignment horizontal="right"/>
    </xf>
    <xf numFmtId="0" fontId="20" fillId="5" borderId="37" xfId="0" applyFont="1" applyFill="1" applyBorder="1" applyAlignment="1">
      <alignment horizontal="center" vertical="top" wrapText="1"/>
    </xf>
    <xf numFmtId="0" fontId="20" fillId="5" borderId="38" xfId="0" applyFont="1" applyFill="1" applyBorder="1" applyAlignment="1">
      <alignment horizontal="center" vertical="top" wrapText="1"/>
    </xf>
    <xf numFmtId="0" fontId="20" fillId="5" borderId="39" xfId="0" applyFont="1" applyFill="1" applyBorder="1" applyAlignment="1">
      <alignment horizontal="center" vertical="top" wrapText="1"/>
    </xf>
    <xf numFmtId="0" fontId="6" fillId="15" borderId="36" xfId="0" applyFont="1" applyFill="1" applyBorder="1" applyAlignment="1">
      <alignment horizontal="left" vertical="top" wrapText="1"/>
    </xf>
    <xf numFmtId="0" fontId="6" fillId="15" borderId="0" xfId="0" applyFont="1" applyFill="1" applyAlignment="1">
      <alignment horizontal="left" vertical="top" wrapText="1"/>
    </xf>
    <xf numFmtId="0" fontId="22" fillId="2" borderId="34" xfId="0" applyFont="1" applyFill="1" applyBorder="1" applyAlignment="1" applyProtection="1">
      <alignment horizontal="left"/>
      <protection locked="0"/>
    </xf>
    <xf numFmtId="0" fontId="22" fillId="2" borderId="61" xfId="0" applyFont="1" applyFill="1" applyBorder="1" applyAlignment="1" applyProtection="1">
      <alignment horizontal="left"/>
      <protection locked="0"/>
    </xf>
    <xf numFmtId="0" fontId="22" fillId="2" borderId="62" xfId="0" applyFont="1" applyFill="1" applyBorder="1" applyAlignment="1" applyProtection="1">
      <alignment horizontal="left"/>
      <protection locked="0"/>
    </xf>
    <xf numFmtId="0" fontId="22" fillId="2" borderId="63" xfId="0" applyFont="1" applyFill="1" applyBorder="1" applyAlignment="1" applyProtection="1">
      <alignment horizontal="left"/>
      <protection locked="0"/>
    </xf>
    <xf numFmtId="0" fontId="22" fillId="2" borderId="0" xfId="0" applyFont="1" applyFill="1" applyAlignment="1" applyProtection="1">
      <alignment horizontal="left"/>
      <protection locked="0"/>
    </xf>
    <xf numFmtId="0" fontId="22" fillId="2" borderId="64" xfId="0" applyFont="1" applyFill="1" applyBorder="1" applyAlignment="1" applyProtection="1">
      <alignment horizontal="left"/>
      <protection locked="0"/>
    </xf>
    <xf numFmtId="0" fontId="22" fillId="2" borderId="43" xfId="0" applyFont="1" applyFill="1" applyBorder="1" applyAlignment="1" applyProtection="1">
      <alignment horizontal="left"/>
      <protection locked="0"/>
    </xf>
    <xf numFmtId="0" fontId="22" fillId="2" borderId="33" xfId="0" applyFont="1" applyFill="1" applyBorder="1" applyAlignment="1" applyProtection="1">
      <alignment horizontal="left"/>
      <protection locked="0"/>
    </xf>
    <xf numFmtId="0" fontId="22" fillId="2" borderId="65" xfId="0" applyFont="1" applyFill="1" applyBorder="1" applyAlignment="1" applyProtection="1">
      <alignment horizontal="left"/>
      <protection locked="0"/>
    </xf>
    <xf numFmtId="0" fontId="6" fillId="19" borderId="28" xfId="0" applyFont="1" applyFill="1" applyBorder="1" applyAlignment="1">
      <alignment horizontal="center"/>
    </xf>
    <xf numFmtId="0" fontId="6" fillId="19" borderId="30" xfId="0" applyFont="1" applyFill="1" applyBorder="1" applyAlignment="1">
      <alignment horizontal="center"/>
    </xf>
    <xf numFmtId="0" fontId="6" fillId="19" borderId="29" xfId="0" applyFont="1" applyFill="1" applyBorder="1" applyAlignment="1">
      <alignment horizontal="center"/>
    </xf>
    <xf numFmtId="0" fontId="16" fillId="8" borderId="0" xfId="0" applyFont="1" applyFill="1" applyAlignment="1">
      <alignment horizontal="left"/>
    </xf>
    <xf numFmtId="0" fontId="9" fillId="8" borderId="0" xfId="0" applyFont="1" applyFill="1" applyAlignment="1">
      <alignment horizontal="left"/>
    </xf>
    <xf numFmtId="0" fontId="27" fillId="5" borderId="16" xfId="0" applyFont="1" applyFill="1" applyBorder="1" applyAlignment="1">
      <alignment horizontal="center" wrapText="1"/>
    </xf>
    <xf numFmtId="172" fontId="6" fillId="12" borderId="22" xfId="8" applyNumberFormat="1" applyFont="1" applyFill="1" applyBorder="1" applyAlignment="1" applyProtection="1">
      <alignment horizontal="left"/>
      <protection locked="0"/>
    </xf>
    <xf numFmtId="174" fontId="6" fillId="12" borderId="22" xfId="8" applyNumberFormat="1" applyFont="1" applyFill="1" applyBorder="1" applyAlignment="1" applyProtection="1">
      <alignment horizontal="left"/>
      <protection locked="0"/>
    </xf>
    <xf numFmtId="172" fontId="6" fillId="12" borderId="22" xfId="8" applyNumberFormat="1" applyFont="1" applyFill="1" applyBorder="1" applyAlignment="1" applyProtection="1">
      <alignment horizontal="left" vertical="center"/>
      <protection locked="0"/>
    </xf>
    <xf numFmtId="0" fontId="6" fillId="0" borderId="28" xfId="0" applyFont="1" applyBorder="1" applyAlignment="1">
      <alignment horizontal="left" wrapText="1"/>
    </xf>
    <xf numFmtId="0" fontId="6" fillId="0" borderId="30" xfId="0" applyFont="1" applyBorder="1" applyAlignment="1">
      <alignment horizontal="left" wrapText="1"/>
    </xf>
    <xf numFmtId="0" fontId="6" fillId="0" borderId="29" xfId="0" applyFont="1" applyBorder="1" applyAlignment="1">
      <alignment horizontal="left" wrapText="1"/>
    </xf>
    <xf numFmtId="0" fontId="6" fillId="0" borderId="28" xfId="0" applyFont="1" applyBorder="1" applyAlignment="1">
      <alignment horizontal="left"/>
    </xf>
    <xf numFmtId="0" fontId="6" fillId="0" borderId="30" xfId="0" applyFont="1" applyBorder="1" applyAlignment="1">
      <alignment horizontal="left"/>
    </xf>
    <xf numFmtId="0" fontId="6" fillId="0" borderId="29" xfId="0" applyFont="1" applyBorder="1" applyAlignment="1">
      <alignment horizontal="left"/>
    </xf>
    <xf numFmtId="0" fontId="6" fillId="5" borderId="28" xfId="0" applyFont="1" applyFill="1" applyBorder="1" applyAlignment="1">
      <alignment horizontal="left"/>
    </xf>
    <xf numFmtId="0" fontId="6" fillId="5" borderId="30" xfId="0" applyFont="1" applyFill="1" applyBorder="1" applyAlignment="1">
      <alignment horizontal="left"/>
    </xf>
    <xf numFmtId="0" fontId="6" fillId="5" borderId="29" xfId="0" applyFont="1" applyFill="1" applyBorder="1" applyAlignment="1">
      <alignment horizontal="left"/>
    </xf>
    <xf numFmtId="0" fontId="6" fillId="5" borderId="22" xfId="5" applyFont="1" applyFill="1" applyBorder="1" applyAlignment="1">
      <alignment horizontal="center"/>
    </xf>
    <xf numFmtId="172" fontId="6" fillId="0" borderId="28" xfId="8" applyNumberFormat="1" applyFont="1" applyBorder="1" applyAlignment="1" applyProtection="1">
      <alignment horizontal="center"/>
    </xf>
    <xf numFmtId="172" fontId="6" fillId="0" borderId="29" xfId="8" applyNumberFormat="1" applyFont="1" applyBorder="1" applyAlignment="1" applyProtection="1">
      <alignment horizontal="center"/>
    </xf>
    <xf numFmtId="0" fontId="6" fillId="0" borderId="22" xfId="5" applyFont="1" applyBorder="1" applyAlignment="1">
      <alignment horizontal="center"/>
    </xf>
    <xf numFmtId="172" fontId="6" fillId="0" borderId="30" xfId="8" applyNumberFormat="1" applyFont="1" applyBorder="1" applyAlignment="1" applyProtection="1">
      <alignment horizontal="center"/>
    </xf>
    <xf numFmtId="0" fontId="19" fillId="2" borderId="0" xfId="0" applyFont="1" applyFill="1" applyAlignment="1">
      <alignment horizontal="center" vertical="center"/>
    </xf>
    <xf numFmtId="0" fontId="23" fillId="0" borderId="0" xfId="5" applyFont="1" applyAlignment="1">
      <alignment horizontal="left"/>
    </xf>
    <xf numFmtId="172" fontId="6" fillId="6" borderId="22" xfId="8" applyNumberFormat="1" applyFont="1" applyFill="1" applyBorder="1" applyAlignment="1" applyProtection="1">
      <alignment horizontal="left"/>
    </xf>
    <xf numFmtId="0" fontId="12" fillId="15" borderId="28" xfId="0" applyFont="1" applyFill="1" applyBorder="1" applyAlignment="1">
      <alignment horizontal="left"/>
    </xf>
    <xf numFmtId="0" fontId="12" fillId="15" borderId="30" xfId="0" applyFont="1" applyFill="1" applyBorder="1" applyAlignment="1">
      <alignment horizontal="left"/>
    </xf>
    <xf numFmtId="0" fontId="12" fillId="15" borderId="29" xfId="0" applyFont="1" applyFill="1" applyBorder="1" applyAlignment="1">
      <alignment horizontal="left"/>
    </xf>
    <xf numFmtId="0" fontId="30" fillId="0" borderId="0" xfId="5" applyFont="1" applyAlignment="1">
      <alignment horizontal="left"/>
    </xf>
    <xf numFmtId="0" fontId="12" fillId="15" borderId="22" xfId="0" applyFont="1" applyFill="1" applyBorder="1" applyAlignment="1">
      <alignment horizontal="left"/>
    </xf>
    <xf numFmtId="9" fontId="6" fillId="4" borderId="22" xfId="2" applyFont="1" applyFill="1" applyBorder="1" applyAlignment="1" applyProtection="1">
      <alignment horizontal="center"/>
      <protection locked="0"/>
    </xf>
    <xf numFmtId="0" fontId="12" fillId="15" borderId="22" xfId="0" applyFont="1" applyFill="1" applyBorder="1" applyAlignment="1">
      <alignment horizontal="center"/>
    </xf>
    <xf numFmtId="0" fontId="16" fillId="15" borderId="31" xfId="0" applyFont="1" applyFill="1" applyBorder="1" applyAlignment="1">
      <alignment horizontal="left" vertical="center"/>
    </xf>
    <xf numFmtId="0" fontId="16" fillId="15" borderId="40" xfId="0" applyFont="1" applyFill="1" applyBorder="1" applyAlignment="1">
      <alignment horizontal="left" vertical="center"/>
    </xf>
    <xf numFmtId="2" fontId="12" fillId="15" borderId="22" xfId="0" applyNumberFormat="1" applyFont="1" applyFill="1" applyBorder="1" applyAlignment="1">
      <alignment horizontal="right"/>
    </xf>
    <xf numFmtId="0" fontId="19" fillId="9" borderId="0" xfId="0" applyFont="1" applyFill="1" applyAlignment="1">
      <alignment horizontal="center" vertical="center"/>
    </xf>
    <xf numFmtId="172" fontId="6" fillId="6" borderId="22" xfId="10" applyNumberFormat="1" applyFont="1" applyFill="1" applyBorder="1" applyAlignment="1" applyProtection="1">
      <alignment horizontal="center"/>
    </xf>
    <xf numFmtId="44" fontId="16" fillId="15" borderId="22" xfId="0" applyNumberFormat="1" applyFont="1" applyFill="1" applyBorder="1" applyAlignment="1">
      <alignment horizontal="center" vertical="center"/>
    </xf>
    <xf numFmtId="44" fontId="16" fillId="15" borderId="22" xfId="0" applyNumberFormat="1" applyFont="1" applyFill="1" applyBorder="1" applyAlignment="1">
      <alignment horizontal="center" vertical="center" wrapText="1"/>
    </xf>
    <xf numFmtId="164" fontId="12" fillId="6" borderId="22" xfId="1" applyNumberFormat="1" applyFont="1" applyFill="1" applyBorder="1" applyAlignment="1" applyProtection="1">
      <alignment horizontal="center"/>
      <protection locked="0"/>
    </xf>
    <xf numFmtId="165" fontId="13" fillId="6" borderId="22" xfId="1" applyNumberFormat="1" applyFont="1" applyFill="1" applyBorder="1" applyAlignment="1" applyProtection="1">
      <alignment horizontal="center"/>
    </xf>
    <xf numFmtId="165" fontId="16" fillId="15" borderId="31" xfId="1" applyNumberFormat="1" applyFont="1" applyFill="1" applyBorder="1" applyAlignment="1" applyProtection="1">
      <alignment horizontal="center"/>
    </xf>
    <xf numFmtId="0" fontId="12" fillId="15" borderId="22" xfId="0" applyFont="1" applyFill="1" applyBorder="1" applyAlignment="1">
      <alignment horizontal="center" vertical="center"/>
    </xf>
    <xf numFmtId="0" fontId="16" fillId="15" borderId="22" xfId="0" applyFont="1" applyFill="1" applyBorder="1" applyAlignment="1">
      <alignment horizontal="center"/>
    </xf>
    <xf numFmtId="0" fontId="12" fillId="15" borderId="28" xfId="0" applyFont="1" applyFill="1" applyBorder="1" applyAlignment="1">
      <alignment horizontal="center"/>
    </xf>
    <xf numFmtId="0" fontId="12" fillId="15" borderId="30" xfId="0" applyFont="1" applyFill="1" applyBorder="1" applyAlignment="1">
      <alignment horizontal="center"/>
    </xf>
    <xf numFmtId="0" fontId="12" fillId="15" borderId="29" xfId="0" applyFont="1" applyFill="1" applyBorder="1" applyAlignment="1">
      <alignment horizontal="center"/>
    </xf>
    <xf numFmtId="0" fontId="6" fillId="5" borderId="22" xfId="0" applyFont="1" applyFill="1" applyBorder="1" applyAlignment="1" applyProtection="1">
      <alignment horizontal="center"/>
      <protection locked="0"/>
    </xf>
    <xf numFmtId="171" fontId="6" fillId="5" borderId="22" xfId="2" applyNumberFormat="1" applyFont="1" applyFill="1" applyBorder="1" applyAlignment="1" applyProtection="1">
      <alignment horizontal="center"/>
      <protection locked="0"/>
    </xf>
    <xf numFmtId="0" fontId="13" fillId="6" borderId="28" xfId="0" applyFont="1" applyFill="1" applyBorder="1" applyAlignment="1">
      <alignment horizontal="center"/>
    </xf>
    <xf numFmtId="0" fontId="13" fillId="6" borderId="30" xfId="0" applyFont="1" applyFill="1" applyBorder="1" applyAlignment="1">
      <alignment horizontal="center"/>
    </xf>
    <xf numFmtId="0" fontId="13" fillId="6" borderId="29" xfId="0" applyFont="1" applyFill="1" applyBorder="1" applyAlignment="1">
      <alignment horizontal="center"/>
    </xf>
    <xf numFmtId="0" fontId="6" fillId="6" borderId="28" xfId="0" applyFont="1" applyFill="1" applyBorder="1" applyAlignment="1">
      <alignment horizontal="center"/>
    </xf>
    <xf numFmtId="0" fontId="6" fillId="6" borderId="30" xfId="0" applyFont="1" applyFill="1" applyBorder="1" applyAlignment="1">
      <alignment horizontal="center"/>
    </xf>
    <xf numFmtId="0" fontId="6" fillId="6" borderId="29" xfId="0" applyFont="1" applyFill="1" applyBorder="1" applyAlignment="1">
      <alignment horizontal="center"/>
    </xf>
    <xf numFmtId="172" fontId="6" fillId="6" borderId="22" xfId="0" applyNumberFormat="1" applyFont="1" applyFill="1" applyBorder="1" applyAlignment="1" applyProtection="1">
      <alignment horizontal="center"/>
      <protection locked="0"/>
    </xf>
    <xf numFmtId="0" fontId="16" fillId="15" borderId="22" xfId="0" applyFont="1" applyFill="1" applyBorder="1" applyAlignment="1">
      <alignment horizontal="center" vertical="center" wrapText="1"/>
    </xf>
    <xf numFmtId="0" fontId="16" fillId="15" borderId="22" xfId="0" applyFont="1" applyFill="1" applyBorder="1" applyAlignment="1">
      <alignment horizontal="center" vertical="center"/>
    </xf>
    <xf numFmtId="0" fontId="19" fillId="2" borderId="0" xfId="0" applyFont="1" applyFill="1" applyAlignment="1">
      <alignment horizontal="left"/>
    </xf>
    <xf numFmtId="0" fontId="12" fillId="0" borderId="0" xfId="0" applyFont="1"/>
    <xf numFmtId="0" fontId="17" fillId="0" borderId="14" xfId="0" applyFont="1" applyBorder="1" applyAlignment="1" applyProtection="1">
      <alignment horizontal="left"/>
      <protection locked="0"/>
    </xf>
    <xf numFmtId="0" fontId="12" fillId="0" borderId="15" xfId="0" applyFont="1" applyBorder="1" applyProtection="1">
      <protection locked="0"/>
    </xf>
    <xf numFmtId="0" fontId="12" fillId="0" borderId="16" xfId="0" applyFont="1" applyBorder="1" applyProtection="1">
      <protection locked="0"/>
    </xf>
    <xf numFmtId="0" fontId="12" fillId="0" borderId="17" xfId="0" applyFont="1" applyBorder="1" applyProtection="1">
      <protection locked="0"/>
    </xf>
    <xf numFmtId="0" fontId="12" fillId="0" borderId="19" xfId="0" applyFont="1" applyBorder="1" applyProtection="1">
      <protection locked="0"/>
    </xf>
    <xf numFmtId="0" fontId="12" fillId="0" borderId="20" xfId="0" applyFont="1" applyBorder="1" applyProtection="1">
      <protection locked="0"/>
    </xf>
    <xf numFmtId="0" fontId="17"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6" fillId="14" borderId="0" xfId="0" applyFont="1" applyFill="1" applyAlignment="1">
      <alignment horizontal="left"/>
    </xf>
    <xf numFmtId="0" fontId="16" fillId="14" borderId="21" xfId="0" applyFont="1" applyFill="1" applyBorder="1" applyAlignment="1">
      <alignment horizontal="left"/>
    </xf>
    <xf numFmtId="0" fontId="16" fillId="14" borderId="11" xfId="0" applyFont="1" applyFill="1" applyBorder="1" applyAlignment="1">
      <alignment horizontal="left"/>
    </xf>
    <xf numFmtId="0" fontId="16" fillId="14" borderId="12" xfId="0" applyFont="1" applyFill="1" applyBorder="1" applyAlignment="1">
      <alignment horizontal="left"/>
    </xf>
    <xf numFmtId="0" fontId="6" fillId="0" borderId="52" xfId="0" applyFont="1" applyBorder="1" applyAlignment="1">
      <alignment horizontal="center"/>
    </xf>
    <xf numFmtId="0" fontId="6" fillId="0" borderId="53" xfId="0" applyFont="1" applyBorder="1" applyAlignment="1">
      <alignment horizontal="center"/>
    </xf>
    <xf numFmtId="0" fontId="6" fillId="0" borderId="54" xfId="0" applyFont="1" applyBorder="1" applyAlignment="1">
      <alignment horizontal="center"/>
    </xf>
  </cellXfs>
  <cellStyles count="11">
    <cellStyle name="Hyperlink 2" xfId="4" xr:uid="{8A96E47A-6650-4C85-83BB-6A151F4909F2}"/>
    <cellStyle name="Komma" xfId="10" builtinId="3"/>
    <cellStyle name="Komma 2" xfId="8" xr:uid="{2AFFE220-9884-46A4-BD82-B482590E819F}"/>
    <cellStyle name="Procent" xfId="2" builtinId="5"/>
    <cellStyle name="Procent 2" xfId="7" xr:uid="{096F0F12-6200-457C-9687-D21CD3C2E8C8}"/>
    <cellStyle name="Standaard" xfId="0" builtinId="0"/>
    <cellStyle name="Standaard 2" xfId="5" xr:uid="{0544ECED-4349-4E1A-88B2-C2F409B5B6ED}"/>
    <cellStyle name="Standaard 3" xfId="3" xr:uid="{6892313E-8CD3-4817-8435-A9E2155A0FCB}"/>
    <cellStyle name="Standaard 4" xfId="9" xr:uid="{DCA8FE72-457A-4F1B-A48D-5AFCB13D9F43}"/>
    <cellStyle name="Valuta" xfId="1" builtinId="4"/>
    <cellStyle name="Valuta 2" xfId="6" xr:uid="{8C1C66D6-95E4-42CA-B16F-9C2BC0C23F92}"/>
  </cellStyles>
  <dxfs count="14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ill>
        <patternFill>
          <bgColor rgb="FFFF0000"/>
        </patternFill>
      </fill>
    </dxf>
    <dxf>
      <fill>
        <patternFill>
          <bgColor rgb="FFFF0000"/>
        </patternFill>
      </fill>
    </dxf>
    <dxf>
      <font>
        <color rgb="FFFF0000"/>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1"/>
      </font>
      <fill>
        <patternFill>
          <bgColor theme="5" tint="0.59996337778862885"/>
        </patternFill>
      </fill>
    </dxf>
    <dxf>
      <font>
        <color theme="8" tint="0.79998168889431442"/>
      </font>
      <fill>
        <patternFill>
          <bgColor theme="8" tint="0.79998168889431442"/>
        </patternFill>
      </fill>
    </dxf>
    <dxf>
      <font>
        <color theme="8" tint="0.79998168889431442"/>
      </font>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8" tint="0.79998168889431442"/>
      </font>
    </dxf>
    <dxf>
      <font>
        <color theme="8" tint="0.79998168889431442"/>
      </font>
    </dxf>
    <dxf>
      <fill>
        <patternFill>
          <bgColor theme="8" tint="0.79998168889431442"/>
        </patternFill>
      </fill>
      <border>
        <left style="hair">
          <color auto="1"/>
        </left>
        <right style="hair">
          <color auto="1"/>
        </right>
        <top style="hair">
          <color auto="1"/>
        </top>
        <bottom style="hair">
          <color auto="1"/>
        </bottom>
        <vertical/>
        <horizontal/>
      </border>
    </dxf>
    <dxf>
      <font>
        <color rgb="FFFF0000"/>
      </font>
      <fill>
        <patternFill>
          <bgColor theme="8" tint="0.79998168889431442"/>
        </patternFill>
      </fill>
    </dxf>
    <dxf>
      <fill>
        <patternFill>
          <bgColor theme="5" tint="0.59996337778862885"/>
        </patternFill>
      </fill>
    </dxf>
    <dxf>
      <fill>
        <patternFill>
          <bgColor theme="8" tint="0.79998168889431442"/>
        </patternFill>
      </fill>
      <border>
        <left style="hair">
          <color auto="1"/>
        </left>
        <right style="hair">
          <color auto="1"/>
        </right>
        <top style="hair">
          <color auto="1"/>
        </top>
        <bottom style="hair">
          <color auto="1"/>
        </bottom>
      </border>
    </dxf>
    <dxf>
      <fill>
        <patternFill>
          <bgColor theme="5" tint="0.59996337778862885"/>
        </patternFill>
      </fill>
    </dxf>
    <dxf>
      <fill>
        <patternFill>
          <bgColor theme="5" tint="0.59996337778862885"/>
        </patternFill>
      </fill>
    </dxf>
    <dxf>
      <fill>
        <patternFill>
          <bgColor theme="8" tint="0.79998168889431442"/>
        </patternFill>
      </fill>
    </dxf>
    <dxf>
      <fill>
        <patternFill>
          <bgColor theme="8" tint="0.79998168889431442"/>
        </patternFill>
      </fill>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ont>
        <color rgb="FF006100"/>
      </font>
      <fill>
        <patternFill>
          <bgColor rgb="FFC6EFCE"/>
        </patternFill>
      </fill>
    </dxf>
    <dxf>
      <fill>
        <patternFill>
          <bgColor rgb="FFFF0000"/>
        </patternFill>
      </fill>
    </dxf>
    <dxf>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border>
        <left style="hair">
          <color auto="1"/>
        </left>
        <right style="hair">
          <color auto="1"/>
        </right>
        <top style="hair">
          <color auto="1"/>
        </top>
        <bottom style="hair">
          <color auto="1"/>
        </bottom>
      </border>
    </dxf>
    <dxf>
      <fill>
        <patternFill>
          <bgColor theme="8" tint="0.79998168889431442"/>
        </patternFill>
      </fill>
    </dxf>
    <dxf>
      <fill>
        <patternFill patternType="solid">
          <fgColor rgb="FFDEEAF6"/>
          <bgColor theme="5" tint="0.59996337778862885"/>
        </patternFill>
      </fill>
      <border>
        <left style="hair">
          <color rgb="FF000000"/>
        </left>
        <right style="hair">
          <color rgb="FF000000"/>
        </right>
        <top style="hair">
          <color rgb="FF000000"/>
        </top>
        <bottom style="hair">
          <color rgb="FF000000"/>
        </bottom>
      </border>
    </dxf>
    <dxf>
      <fill>
        <patternFill>
          <bgColor theme="8" tint="0.79998168889431442"/>
        </patternFill>
      </fill>
    </dxf>
    <dxf>
      <fill>
        <patternFill>
          <bgColor theme="5" tint="0.59996337778862885"/>
        </patternFill>
      </fill>
    </dxf>
    <dxf>
      <fill>
        <patternFill>
          <bgColor theme="8" tint="0.79998168889431442"/>
        </patternFill>
      </fill>
      <border>
        <left style="hair">
          <color auto="1"/>
        </left>
        <right style="hair">
          <color auto="1"/>
        </right>
        <top style="hair">
          <color auto="1"/>
        </top>
        <bottom style="hair">
          <color auto="1"/>
        </bottom>
      </border>
    </dxf>
    <dxf>
      <font>
        <color auto="1"/>
      </font>
      <fill>
        <patternFill>
          <bgColor rgb="FFCCF4EE"/>
        </patternFill>
      </fill>
      <border>
        <left style="hair">
          <color auto="1"/>
        </left>
        <right style="hair">
          <color auto="1"/>
        </right>
        <top style="hair">
          <color auto="1"/>
        </top>
        <bottom style="hair">
          <color auto="1"/>
        </bottom>
      </border>
    </dxf>
    <dxf>
      <font>
        <color auto="1"/>
      </font>
      <fill>
        <patternFill>
          <bgColor rgb="FFCCF4EE"/>
        </patternFill>
      </fill>
      <border>
        <left style="hair">
          <color auto="1"/>
        </left>
        <right style="hair">
          <color auto="1"/>
        </right>
        <top style="hair">
          <color auto="1"/>
        </top>
        <bottom style="hair">
          <color auto="1"/>
        </bottom>
      </border>
    </dxf>
  </dxfs>
  <tableStyles count="0" defaultTableStyle="TableStyleMedium2" defaultPivotStyle="PivotStyleLight16"/>
  <colors>
    <mruColors>
      <color rgb="FFCCF4EE"/>
      <color rgb="FF219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42333</xdr:colOff>
      <xdr:row>1</xdr:row>
      <xdr:rowOff>31751</xdr:rowOff>
    </xdr:from>
    <xdr:ext cx="1604429" cy="1016000"/>
    <xdr:pic>
      <xdr:nvPicPr>
        <xdr:cNvPr id="2" name="image1.png">
          <a:extLst>
            <a:ext uri="{FF2B5EF4-FFF2-40B4-BE49-F238E27FC236}">
              <a16:creationId xmlns:a16="http://schemas.microsoft.com/office/drawing/2014/main" id="{53E7693A-BD71-42B8-99D3-708F87C76096}"/>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033000" y="518584"/>
          <a:ext cx="1604429" cy="1016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1781175</xdr:colOff>
      <xdr:row>0</xdr:row>
      <xdr:rowOff>0</xdr:rowOff>
    </xdr:from>
    <xdr:ext cx="1604429" cy="1016000"/>
    <xdr:pic>
      <xdr:nvPicPr>
        <xdr:cNvPr id="3" name="image1.png">
          <a:extLst>
            <a:ext uri="{FF2B5EF4-FFF2-40B4-BE49-F238E27FC236}">
              <a16:creationId xmlns:a16="http://schemas.microsoft.com/office/drawing/2014/main" id="{06A41788-01C5-41E2-ACA7-3907A8628814}"/>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229725" y="0"/>
          <a:ext cx="1604429" cy="10160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19</xdr:col>
      <xdr:colOff>133350</xdr:colOff>
      <xdr:row>0</xdr:row>
      <xdr:rowOff>0</xdr:rowOff>
    </xdr:from>
    <xdr:ext cx="1604429" cy="1016000"/>
    <xdr:pic>
      <xdr:nvPicPr>
        <xdr:cNvPr id="3" name="image1.png">
          <a:extLst>
            <a:ext uri="{FF2B5EF4-FFF2-40B4-BE49-F238E27FC236}">
              <a16:creationId xmlns:a16="http://schemas.microsoft.com/office/drawing/2014/main" id="{FDBE5E83-0AE5-4DB1-8F1A-E8EA58E39B3A}"/>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410700" y="0"/>
          <a:ext cx="1604429" cy="10160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21</xdr:col>
      <xdr:colOff>1221318</xdr:colOff>
      <xdr:row>0</xdr:row>
      <xdr:rowOff>0</xdr:rowOff>
    </xdr:from>
    <xdr:ext cx="1604429" cy="1016000"/>
    <xdr:pic>
      <xdr:nvPicPr>
        <xdr:cNvPr id="3" name="image1.png">
          <a:extLst>
            <a:ext uri="{FF2B5EF4-FFF2-40B4-BE49-F238E27FC236}">
              <a16:creationId xmlns:a16="http://schemas.microsoft.com/office/drawing/2014/main" id="{8AF42B4B-F828-4A96-8C6C-831E14FA31FC}"/>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524068" y="0"/>
          <a:ext cx="1604429" cy="10160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2164773</xdr:colOff>
      <xdr:row>0</xdr:row>
      <xdr:rowOff>0</xdr:rowOff>
    </xdr:from>
    <xdr:ext cx="1604429" cy="1016000"/>
    <xdr:pic>
      <xdr:nvPicPr>
        <xdr:cNvPr id="3" name="image1.png">
          <a:extLst>
            <a:ext uri="{FF2B5EF4-FFF2-40B4-BE49-F238E27FC236}">
              <a16:creationId xmlns:a16="http://schemas.microsoft.com/office/drawing/2014/main" id="{429E560C-C473-4A43-9409-F123BB276096}"/>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alphaModFix/>
        </a:blip>
        <a:stretch>
          <a:fillRect/>
        </a:stretch>
      </xdr:blipFill>
      <xdr:spPr>
        <a:xfrm>
          <a:off x="10899631" y="0"/>
          <a:ext cx="1604429" cy="10160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603249</xdr:colOff>
      <xdr:row>0</xdr:row>
      <xdr:rowOff>0</xdr:rowOff>
    </xdr:from>
    <xdr:ext cx="1604429" cy="1016000"/>
    <xdr:pic>
      <xdr:nvPicPr>
        <xdr:cNvPr id="3" name="image1.png">
          <a:extLst>
            <a:ext uri="{FF2B5EF4-FFF2-40B4-BE49-F238E27FC236}">
              <a16:creationId xmlns:a16="http://schemas.microsoft.com/office/drawing/2014/main" id="{728E1FFA-EA93-472B-B9B9-370B22EF6F09}"/>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546166" y="0"/>
          <a:ext cx="1604429" cy="10160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6</xdr:col>
      <xdr:colOff>1333500</xdr:colOff>
      <xdr:row>0</xdr:row>
      <xdr:rowOff>57150</xdr:rowOff>
    </xdr:from>
    <xdr:ext cx="1604429" cy="1016000"/>
    <xdr:pic>
      <xdr:nvPicPr>
        <xdr:cNvPr id="4" name="image1.png">
          <a:extLst>
            <a:ext uri="{FF2B5EF4-FFF2-40B4-BE49-F238E27FC236}">
              <a16:creationId xmlns:a16="http://schemas.microsoft.com/office/drawing/2014/main" id="{A19CA148-4090-4675-B0BC-BBE09953C597}"/>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391775" y="57150"/>
          <a:ext cx="1604429" cy="10160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1552575</xdr:colOff>
      <xdr:row>0</xdr:row>
      <xdr:rowOff>19050</xdr:rowOff>
    </xdr:from>
    <xdr:ext cx="2162175" cy="1295400"/>
    <xdr:pic>
      <xdr:nvPicPr>
        <xdr:cNvPr id="3" name="image1.png">
          <a:extLst>
            <a:ext uri="{FF2B5EF4-FFF2-40B4-BE49-F238E27FC236}">
              <a16:creationId xmlns:a16="http://schemas.microsoft.com/office/drawing/2014/main" id="{4528EDE7-648D-40C9-BAA2-FF02BDCA386D}"/>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4391025" y="19050"/>
          <a:ext cx="2162175" cy="1295400"/>
        </a:xfrm>
        <a:prstGeom prst="rect">
          <a:avLst/>
        </a:prstGeom>
        <a:noFill/>
      </xdr:spPr>
    </xdr:pic>
    <xdr:clientData fLocksWithSheet="0"/>
  </xdr:one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50D14-9BD9-4D0B-9BBB-36ECA50341DA}">
  <sheetPr codeName="Blad5"/>
  <dimension ref="A1:V132"/>
  <sheetViews>
    <sheetView showGridLines="0" tabSelected="1" zoomScaleNormal="100" workbookViewId="0">
      <selection sqref="A1:P1"/>
    </sheetView>
  </sheetViews>
  <sheetFormatPr defaultColWidth="0" defaultRowHeight="15" zeroHeight="1" x14ac:dyDescent="0.25"/>
  <cols>
    <col min="1" max="1" width="28.140625" style="31" customWidth="1"/>
    <col min="2" max="11" width="9.140625" style="31" customWidth="1"/>
    <col min="12" max="12" width="20.42578125" style="31" customWidth="1"/>
    <col min="13" max="16" width="9.140625" style="31" customWidth="1"/>
    <col min="17" max="17" width="19.42578125" style="31" customWidth="1"/>
    <col min="18" max="22" width="0" style="31" hidden="1" customWidth="1"/>
    <col min="23" max="16384" width="9.140625" style="31" hidden="1"/>
  </cols>
  <sheetData>
    <row r="1" spans="1:22" ht="38.450000000000003" customHeight="1" thickBot="1" x14ac:dyDescent="0.3">
      <c r="A1" s="342" t="s">
        <v>1662</v>
      </c>
      <c r="B1" s="343"/>
      <c r="C1" s="343"/>
      <c r="D1" s="343"/>
      <c r="E1" s="343"/>
      <c r="F1" s="343"/>
      <c r="G1" s="343"/>
      <c r="H1" s="343"/>
      <c r="I1" s="343"/>
      <c r="J1" s="343"/>
      <c r="K1" s="343"/>
      <c r="L1" s="343"/>
      <c r="M1" s="343"/>
      <c r="N1" s="343"/>
      <c r="O1" s="343"/>
      <c r="P1" s="344"/>
      <c r="Q1" s="104"/>
      <c r="R1" s="104"/>
      <c r="S1" s="104"/>
      <c r="T1" s="104"/>
      <c r="U1" s="104"/>
      <c r="V1" s="104"/>
    </row>
    <row r="2" spans="1:22" ht="14.45" customHeight="1" x14ac:dyDescent="0.25">
      <c r="A2" s="345" t="s">
        <v>1813</v>
      </c>
      <c r="B2" s="345"/>
      <c r="C2" s="345"/>
      <c r="D2" s="345"/>
      <c r="E2" s="345"/>
      <c r="F2" s="345"/>
      <c r="G2" s="345"/>
      <c r="H2" s="345"/>
      <c r="I2" s="345"/>
      <c r="J2" s="345"/>
      <c r="K2" s="345"/>
      <c r="L2" s="345"/>
      <c r="M2" s="345"/>
      <c r="N2" s="345"/>
      <c r="O2" s="345"/>
      <c r="P2" s="345"/>
      <c r="Q2" s="104"/>
      <c r="R2" s="104"/>
      <c r="S2" s="104"/>
      <c r="T2" s="104"/>
      <c r="U2" s="104"/>
      <c r="V2" s="104"/>
    </row>
    <row r="3" spans="1:22" x14ac:dyDescent="0.25">
      <c r="A3" s="346"/>
      <c r="B3" s="346"/>
      <c r="C3" s="346"/>
      <c r="D3" s="346"/>
      <c r="E3" s="346"/>
      <c r="F3" s="346"/>
      <c r="G3" s="346"/>
      <c r="H3" s="346"/>
      <c r="I3" s="346"/>
      <c r="J3" s="346"/>
      <c r="K3" s="346"/>
      <c r="L3" s="346"/>
      <c r="M3" s="346"/>
      <c r="N3" s="346"/>
      <c r="O3" s="346"/>
      <c r="P3" s="346"/>
      <c r="Q3" s="104"/>
      <c r="R3" s="104"/>
      <c r="S3" s="104"/>
      <c r="T3" s="104"/>
      <c r="U3" s="104"/>
      <c r="V3" s="104"/>
    </row>
    <row r="4" spans="1:22" x14ac:dyDescent="0.25">
      <c r="A4" s="346"/>
      <c r="B4" s="346"/>
      <c r="C4" s="346"/>
      <c r="D4" s="346"/>
      <c r="E4" s="346"/>
      <c r="F4" s="346"/>
      <c r="G4" s="346"/>
      <c r="H4" s="346"/>
      <c r="I4" s="346"/>
      <c r="J4" s="346"/>
      <c r="K4" s="346"/>
      <c r="L4" s="346"/>
      <c r="M4" s="346"/>
      <c r="N4" s="346"/>
      <c r="O4" s="346"/>
      <c r="P4" s="346"/>
      <c r="Q4" s="104"/>
      <c r="R4" s="104"/>
      <c r="S4" s="104"/>
      <c r="T4" s="104"/>
      <c r="U4" s="104"/>
      <c r="V4" s="104"/>
    </row>
    <row r="5" spans="1:22" x14ac:dyDescent="0.25">
      <c r="A5" s="346"/>
      <c r="B5" s="346"/>
      <c r="C5" s="346"/>
      <c r="D5" s="346"/>
      <c r="E5" s="346"/>
      <c r="F5" s="346"/>
      <c r="G5" s="346"/>
      <c r="H5" s="346"/>
      <c r="I5" s="346"/>
      <c r="J5" s="346"/>
      <c r="K5" s="346"/>
      <c r="L5" s="346"/>
      <c r="M5" s="346"/>
      <c r="N5" s="346"/>
      <c r="O5" s="346"/>
      <c r="P5" s="346"/>
      <c r="Q5" s="104"/>
      <c r="R5" s="104"/>
      <c r="S5" s="104"/>
      <c r="T5" s="104"/>
      <c r="U5" s="104"/>
      <c r="V5" s="104"/>
    </row>
    <row r="6" spans="1:22" x14ac:dyDescent="0.25">
      <c r="A6" s="346"/>
      <c r="B6" s="346"/>
      <c r="C6" s="346"/>
      <c r="D6" s="346"/>
      <c r="E6" s="346"/>
      <c r="F6" s="346"/>
      <c r="G6" s="346"/>
      <c r="H6" s="346"/>
      <c r="I6" s="346"/>
      <c r="J6" s="346"/>
      <c r="K6" s="346"/>
      <c r="L6" s="346"/>
      <c r="M6" s="346"/>
      <c r="N6" s="346"/>
      <c r="O6" s="346"/>
      <c r="P6" s="346"/>
      <c r="Q6" s="104"/>
      <c r="R6" s="104"/>
      <c r="S6" s="104"/>
      <c r="T6" s="104"/>
      <c r="U6" s="104"/>
      <c r="V6" s="104"/>
    </row>
    <row r="7" spans="1:22" x14ac:dyDescent="0.25">
      <c r="A7" s="346"/>
      <c r="B7" s="346"/>
      <c r="C7" s="346"/>
      <c r="D7" s="346"/>
      <c r="E7" s="346"/>
      <c r="F7" s="346"/>
      <c r="G7" s="346"/>
      <c r="H7" s="346"/>
      <c r="I7" s="346"/>
      <c r="J7" s="346"/>
      <c r="K7" s="346"/>
      <c r="L7" s="346"/>
      <c r="M7" s="346"/>
      <c r="N7" s="346"/>
      <c r="O7" s="346"/>
      <c r="P7" s="346"/>
      <c r="Q7" s="104"/>
      <c r="R7" s="104"/>
      <c r="S7" s="104"/>
      <c r="T7" s="104"/>
      <c r="U7" s="104"/>
      <c r="V7" s="104"/>
    </row>
    <row r="8" spans="1:22" x14ac:dyDescent="0.25">
      <c r="A8" s="346"/>
      <c r="B8" s="346"/>
      <c r="C8" s="346"/>
      <c r="D8" s="346"/>
      <c r="E8" s="346"/>
      <c r="F8" s="346"/>
      <c r="G8" s="346"/>
      <c r="H8" s="346"/>
      <c r="I8" s="346"/>
      <c r="J8" s="346"/>
      <c r="K8" s="346"/>
      <c r="L8" s="346"/>
      <c r="M8" s="346"/>
      <c r="N8" s="346"/>
      <c r="O8" s="346"/>
      <c r="P8" s="346"/>
      <c r="Q8" s="104"/>
      <c r="R8" s="104"/>
      <c r="S8" s="104"/>
      <c r="T8" s="104"/>
      <c r="U8" s="104"/>
      <c r="V8" s="104"/>
    </row>
    <row r="9" spans="1:22" x14ac:dyDescent="0.25">
      <c r="A9" s="346"/>
      <c r="B9" s="346"/>
      <c r="C9" s="346"/>
      <c r="D9" s="346"/>
      <c r="E9" s="346"/>
      <c r="F9" s="346"/>
      <c r="G9" s="346"/>
      <c r="H9" s="346"/>
      <c r="I9" s="346"/>
      <c r="J9" s="346"/>
      <c r="K9" s="346"/>
      <c r="L9" s="346"/>
      <c r="M9" s="346"/>
      <c r="N9" s="346"/>
      <c r="O9" s="346"/>
      <c r="P9" s="346"/>
      <c r="Q9" s="104"/>
      <c r="R9" s="104"/>
      <c r="S9" s="104"/>
      <c r="T9" s="104"/>
      <c r="U9" s="104"/>
      <c r="V9" s="104"/>
    </row>
    <row r="10" spans="1:22" x14ac:dyDescent="0.25">
      <c r="A10" s="346"/>
      <c r="B10" s="346"/>
      <c r="C10" s="346"/>
      <c r="D10" s="346"/>
      <c r="E10" s="346"/>
      <c r="F10" s="346"/>
      <c r="G10" s="346"/>
      <c r="H10" s="346"/>
      <c r="I10" s="346"/>
      <c r="J10" s="346"/>
      <c r="K10" s="346"/>
      <c r="L10" s="346"/>
      <c r="M10" s="346"/>
      <c r="N10" s="346"/>
      <c r="O10" s="346"/>
      <c r="P10" s="346"/>
      <c r="Q10" s="104"/>
      <c r="R10" s="104"/>
      <c r="S10" s="104"/>
      <c r="T10" s="104"/>
      <c r="U10" s="104"/>
      <c r="V10" s="104"/>
    </row>
    <row r="11" spans="1:22" x14ac:dyDescent="0.25">
      <c r="A11" s="346"/>
      <c r="B11" s="346"/>
      <c r="C11" s="346"/>
      <c r="D11" s="346"/>
      <c r="E11" s="346"/>
      <c r="F11" s="346"/>
      <c r="G11" s="346"/>
      <c r="H11" s="346"/>
      <c r="I11" s="346"/>
      <c r="J11" s="346"/>
      <c r="K11" s="346"/>
      <c r="L11" s="346"/>
      <c r="M11" s="346"/>
      <c r="N11" s="346"/>
      <c r="O11" s="346"/>
      <c r="P11" s="346"/>
      <c r="Q11" s="104"/>
      <c r="R11" s="104"/>
      <c r="S11" s="104"/>
      <c r="T11" s="104"/>
      <c r="U11" s="104"/>
      <c r="V11" s="104"/>
    </row>
    <row r="12" spans="1:22" x14ac:dyDescent="0.25">
      <c r="A12" s="346"/>
      <c r="B12" s="346"/>
      <c r="C12" s="346"/>
      <c r="D12" s="346"/>
      <c r="E12" s="346"/>
      <c r="F12" s="346"/>
      <c r="G12" s="346"/>
      <c r="H12" s="346"/>
      <c r="I12" s="346"/>
      <c r="J12" s="346"/>
      <c r="K12" s="346"/>
      <c r="L12" s="346"/>
      <c r="M12" s="346"/>
      <c r="N12" s="346"/>
      <c r="O12" s="346"/>
      <c r="P12" s="346"/>
      <c r="Q12" s="104"/>
      <c r="R12" s="104"/>
      <c r="S12" s="104"/>
      <c r="T12" s="104"/>
      <c r="U12" s="104"/>
      <c r="V12" s="104"/>
    </row>
    <row r="13" spans="1:22" x14ac:dyDescent="0.25">
      <c r="A13" s="346"/>
      <c r="B13" s="346"/>
      <c r="C13" s="346"/>
      <c r="D13" s="346"/>
      <c r="E13" s="346"/>
      <c r="F13" s="346"/>
      <c r="G13" s="346"/>
      <c r="H13" s="346"/>
      <c r="I13" s="346"/>
      <c r="J13" s="346"/>
      <c r="K13" s="346"/>
      <c r="L13" s="346"/>
      <c r="M13" s="346"/>
      <c r="N13" s="346"/>
      <c r="O13" s="346"/>
      <c r="P13" s="346"/>
      <c r="Q13" s="104"/>
      <c r="R13" s="104"/>
      <c r="S13" s="104"/>
      <c r="T13" s="104"/>
      <c r="U13" s="104"/>
      <c r="V13" s="104"/>
    </row>
    <row r="14" spans="1:22" x14ac:dyDescent="0.25">
      <c r="A14" s="346"/>
      <c r="B14" s="346"/>
      <c r="C14" s="346"/>
      <c r="D14" s="346"/>
      <c r="E14" s="346"/>
      <c r="F14" s="346"/>
      <c r="G14" s="346"/>
      <c r="H14" s="346"/>
      <c r="I14" s="346"/>
      <c r="J14" s="346"/>
      <c r="K14" s="346"/>
      <c r="L14" s="346"/>
      <c r="M14" s="346"/>
      <c r="N14" s="346"/>
      <c r="O14" s="346"/>
      <c r="P14" s="346"/>
      <c r="Q14" s="104"/>
      <c r="R14" s="104"/>
      <c r="S14" s="104"/>
      <c r="T14" s="104"/>
      <c r="U14" s="104"/>
      <c r="V14" s="104"/>
    </row>
    <row r="15" spans="1:22" x14ac:dyDescent="0.25">
      <c r="A15" s="346"/>
      <c r="B15" s="346"/>
      <c r="C15" s="346"/>
      <c r="D15" s="346"/>
      <c r="E15" s="346"/>
      <c r="F15" s="346"/>
      <c r="G15" s="346"/>
      <c r="H15" s="346"/>
      <c r="I15" s="346"/>
      <c r="J15" s="346"/>
      <c r="K15" s="346"/>
      <c r="L15" s="346"/>
      <c r="M15" s="346"/>
      <c r="N15" s="346"/>
      <c r="O15" s="346"/>
      <c r="P15" s="346"/>
      <c r="Q15" s="104"/>
      <c r="R15" s="104"/>
      <c r="S15" s="104"/>
      <c r="T15" s="104"/>
      <c r="U15" s="104"/>
      <c r="V15" s="104"/>
    </row>
    <row r="16" spans="1:22" x14ac:dyDescent="0.25">
      <c r="A16" s="346"/>
      <c r="B16" s="346"/>
      <c r="C16" s="346"/>
      <c r="D16" s="346"/>
      <c r="E16" s="346"/>
      <c r="F16" s="346"/>
      <c r="G16" s="346"/>
      <c r="H16" s="346"/>
      <c r="I16" s="346"/>
      <c r="J16" s="346"/>
      <c r="K16" s="346"/>
      <c r="L16" s="346"/>
      <c r="M16" s="346"/>
      <c r="N16" s="346"/>
      <c r="O16" s="346"/>
      <c r="P16" s="346"/>
      <c r="Q16" s="104"/>
      <c r="R16" s="104"/>
      <c r="S16" s="104"/>
      <c r="T16" s="104"/>
      <c r="U16" s="104"/>
      <c r="V16" s="104"/>
    </row>
    <row r="17" spans="1:22" x14ac:dyDescent="0.25">
      <c r="A17" s="346"/>
      <c r="B17" s="346"/>
      <c r="C17" s="346"/>
      <c r="D17" s="346"/>
      <c r="E17" s="346"/>
      <c r="F17" s="346"/>
      <c r="G17" s="346"/>
      <c r="H17" s="346"/>
      <c r="I17" s="346"/>
      <c r="J17" s="346"/>
      <c r="K17" s="346"/>
      <c r="L17" s="346"/>
      <c r="M17" s="346"/>
      <c r="N17" s="346"/>
      <c r="O17" s="346"/>
      <c r="P17" s="346"/>
      <c r="Q17" s="104"/>
      <c r="R17" s="104"/>
      <c r="S17" s="104"/>
      <c r="T17" s="104"/>
      <c r="U17" s="104"/>
      <c r="V17" s="104"/>
    </row>
    <row r="18" spans="1:22" x14ac:dyDescent="0.25">
      <c r="A18" s="346"/>
      <c r="B18" s="346"/>
      <c r="C18" s="346"/>
      <c r="D18" s="346"/>
      <c r="E18" s="346"/>
      <c r="F18" s="346"/>
      <c r="G18" s="346"/>
      <c r="H18" s="346"/>
      <c r="I18" s="346"/>
      <c r="J18" s="346"/>
      <c r="K18" s="346"/>
      <c r="L18" s="346"/>
      <c r="M18" s="346"/>
      <c r="N18" s="346"/>
      <c r="O18" s="346"/>
      <c r="P18" s="346"/>
      <c r="Q18" s="104"/>
      <c r="R18" s="104"/>
      <c r="S18" s="104"/>
      <c r="T18" s="104"/>
      <c r="U18" s="104"/>
      <c r="V18" s="104"/>
    </row>
    <row r="19" spans="1:22" x14ac:dyDescent="0.25">
      <c r="A19" s="346"/>
      <c r="B19" s="346"/>
      <c r="C19" s="346"/>
      <c r="D19" s="346"/>
      <c r="E19" s="346"/>
      <c r="F19" s="346"/>
      <c r="G19" s="346"/>
      <c r="H19" s="346"/>
      <c r="I19" s="346"/>
      <c r="J19" s="346"/>
      <c r="K19" s="346"/>
      <c r="L19" s="346"/>
      <c r="M19" s="346"/>
      <c r="N19" s="346"/>
      <c r="O19" s="346"/>
      <c r="P19" s="346"/>
      <c r="Q19" s="104"/>
      <c r="R19" s="104"/>
      <c r="S19" s="104"/>
      <c r="T19" s="104"/>
      <c r="U19" s="104"/>
      <c r="V19" s="104"/>
    </row>
    <row r="20" spans="1:22" x14ac:dyDescent="0.25">
      <c r="A20" s="346"/>
      <c r="B20" s="346"/>
      <c r="C20" s="346"/>
      <c r="D20" s="346"/>
      <c r="E20" s="346"/>
      <c r="F20" s="346"/>
      <c r="G20" s="346"/>
      <c r="H20" s="346"/>
      <c r="I20" s="346"/>
      <c r="J20" s="346"/>
      <c r="K20" s="346"/>
      <c r="L20" s="346"/>
      <c r="M20" s="346"/>
      <c r="N20" s="346"/>
      <c r="O20" s="346"/>
      <c r="P20" s="346"/>
      <c r="Q20" s="104"/>
      <c r="R20" s="104"/>
      <c r="S20" s="104"/>
      <c r="T20" s="104"/>
      <c r="U20" s="104"/>
      <c r="V20" s="104"/>
    </row>
    <row r="21" spans="1:22" x14ac:dyDescent="0.25">
      <c r="A21" s="346"/>
      <c r="B21" s="346"/>
      <c r="C21" s="346"/>
      <c r="D21" s="346"/>
      <c r="E21" s="346"/>
      <c r="F21" s="346"/>
      <c r="G21" s="346"/>
      <c r="H21" s="346"/>
      <c r="I21" s="346"/>
      <c r="J21" s="346"/>
      <c r="K21" s="346"/>
      <c r="L21" s="346"/>
      <c r="M21" s="346"/>
      <c r="N21" s="346"/>
      <c r="O21" s="346"/>
      <c r="P21" s="346"/>
      <c r="Q21" s="104"/>
      <c r="R21" s="104"/>
      <c r="S21" s="104"/>
      <c r="T21" s="104"/>
      <c r="U21" s="104"/>
      <c r="V21" s="104"/>
    </row>
    <row r="22" spans="1:22" x14ac:dyDescent="0.25">
      <c r="A22" s="346"/>
      <c r="B22" s="346"/>
      <c r="C22" s="346"/>
      <c r="D22" s="346"/>
      <c r="E22" s="346"/>
      <c r="F22" s="346"/>
      <c r="G22" s="346"/>
      <c r="H22" s="346"/>
      <c r="I22" s="346"/>
      <c r="J22" s="346"/>
      <c r="K22" s="346"/>
      <c r="L22" s="346"/>
      <c r="M22" s="346"/>
      <c r="N22" s="346"/>
      <c r="O22" s="346"/>
      <c r="P22" s="346"/>
      <c r="Q22" s="104"/>
      <c r="R22" s="104"/>
      <c r="S22" s="104"/>
      <c r="T22" s="104"/>
      <c r="U22" s="104"/>
      <c r="V22" s="104"/>
    </row>
    <row r="23" spans="1:22" x14ac:dyDescent="0.25">
      <c r="A23" s="346"/>
      <c r="B23" s="346"/>
      <c r="C23" s="346"/>
      <c r="D23" s="346"/>
      <c r="E23" s="346"/>
      <c r="F23" s="346"/>
      <c r="G23" s="346"/>
      <c r="H23" s="346"/>
      <c r="I23" s="346"/>
      <c r="J23" s="346"/>
      <c r="K23" s="346"/>
      <c r="L23" s="346"/>
      <c r="M23" s="346"/>
      <c r="N23" s="346"/>
      <c r="O23" s="346"/>
      <c r="P23" s="346"/>
      <c r="Q23" s="104"/>
      <c r="R23" s="104"/>
      <c r="S23" s="104"/>
      <c r="T23" s="104"/>
      <c r="U23" s="104"/>
      <c r="V23" s="104"/>
    </row>
    <row r="24" spans="1:22" x14ac:dyDescent="0.25">
      <c r="A24" s="346"/>
      <c r="B24" s="346"/>
      <c r="C24" s="346"/>
      <c r="D24" s="346"/>
      <c r="E24" s="346"/>
      <c r="F24" s="346"/>
      <c r="G24" s="346"/>
      <c r="H24" s="346"/>
      <c r="I24" s="346"/>
      <c r="J24" s="346"/>
      <c r="K24" s="346"/>
      <c r="L24" s="346"/>
      <c r="M24" s="346"/>
      <c r="N24" s="346"/>
      <c r="O24" s="346"/>
      <c r="P24" s="346"/>
      <c r="Q24" s="104"/>
      <c r="R24" s="104"/>
      <c r="S24" s="104"/>
      <c r="T24" s="104"/>
      <c r="U24" s="104"/>
      <c r="V24" s="104"/>
    </row>
    <row r="25" spans="1:22" x14ac:dyDescent="0.25">
      <c r="A25" s="346"/>
      <c r="B25" s="346"/>
      <c r="C25" s="346"/>
      <c r="D25" s="346"/>
      <c r="E25" s="346"/>
      <c r="F25" s="346"/>
      <c r="G25" s="346"/>
      <c r="H25" s="346"/>
      <c r="I25" s="346"/>
      <c r="J25" s="346"/>
      <c r="K25" s="346"/>
      <c r="L25" s="346"/>
      <c r="M25" s="346"/>
      <c r="N25" s="346"/>
      <c r="O25" s="346"/>
      <c r="P25" s="346"/>
      <c r="Q25" s="104"/>
      <c r="R25" s="104"/>
      <c r="S25" s="104"/>
      <c r="T25" s="104"/>
      <c r="U25" s="104"/>
      <c r="V25" s="104"/>
    </row>
    <row r="26" spans="1:22" x14ac:dyDescent="0.25">
      <c r="A26" s="346"/>
      <c r="B26" s="346"/>
      <c r="C26" s="346"/>
      <c r="D26" s="346"/>
      <c r="E26" s="346"/>
      <c r="F26" s="346"/>
      <c r="G26" s="346"/>
      <c r="H26" s="346"/>
      <c r="I26" s="346"/>
      <c r="J26" s="346"/>
      <c r="K26" s="346"/>
      <c r="L26" s="346"/>
      <c r="M26" s="346"/>
      <c r="N26" s="346"/>
      <c r="O26" s="346"/>
      <c r="P26" s="346"/>
      <c r="Q26" s="104"/>
      <c r="R26" s="104"/>
      <c r="S26" s="104"/>
      <c r="T26" s="104"/>
      <c r="U26" s="104"/>
      <c r="V26" s="104"/>
    </row>
    <row r="27" spans="1:22" x14ac:dyDescent="0.25">
      <c r="A27" s="346"/>
      <c r="B27" s="346"/>
      <c r="C27" s="346"/>
      <c r="D27" s="346"/>
      <c r="E27" s="346"/>
      <c r="F27" s="346"/>
      <c r="G27" s="346"/>
      <c r="H27" s="346"/>
      <c r="I27" s="346"/>
      <c r="J27" s="346"/>
      <c r="K27" s="346"/>
      <c r="L27" s="346"/>
      <c r="M27" s="346"/>
      <c r="N27" s="346"/>
      <c r="O27" s="346"/>
      <c r="P27" s="346"/>
      <c r="Q27" s="104"/>
      <c r="R27" s="104"/>
      <c r="S27" s="104"/>
      <c r="T27" s="104"/>
      <c r="U27" s="104"/>
      <c r="V27" s="104"/>
    </row>
    <row r="28" spans="1:22" x14ac:dyDescent="0.25">
      <c r="A28" s="346"/>
      <c r="B28" s="346"/>
      <c r="C28" s="346"/>
      <c r="D28" s="346"/>
      <c r="E28" s="346"/>
      <c r="F28" s="346"/>
      <c r="G28" s="346"/>
      <c r="H28" s="346"/>
      <c r="I28" s="346"/>
      <c r="J28" s="346"/>
      <c r="K28" s="346"/>
      <c r="L28" s="346"/>
      <c r="M28" s="346"/>
      <c r="N28" s="346"/>
      <c r="O28" s="346"/>
      <c r="P28" s="346"/>
      <c r="Q28" s="104"/>
      <c r="R28" s="104"/>
      <c r="S28" s="104"/>
      <c r="T28" s="104"/>
      <c r="U28" s="104"/>
      <c r="V28" s="104"/>
    </row>
    <row r="29" spans="1:22" x14ac:dyDescent="0.25">
      <c r="A29" s="346"/>
      <c r="B29" s="346"/>
      <c r="C29" s="346"/>
      <c r="D29" s="346"/>
      <c r="E29" s="346"/>
      <c r="F29" s="346"/>
      <c r="G29" s="346"/>
      <c r="H29" s="346"/>
      <c r="I29" s="346"/>
      <c r="J29" s="346"/>
      <c r="K29" s="346"/>
      <c r="L29" s="346"/>
      <c r="M29" s="346"/>
      <c r="N29" s="346"/>
      <c r="O29" s="346"/>
      <c r="P29" s="346"/>
      <c r="Q29" s="104"/>
      <c r="R29" s="104"/>
      <c r="S29" s="104"/>
      <c r="T29" s="104"/>
      <c r="U29" s="104"/>
      <c r="V29" s="104"/>
    </row>
    <row r="30" spans="1:22" x14ac:dyDescent="0.25">
      <c r="A30" s="346"/>
      <c r="B30" s="346"/>
      <c r="C30" s="346"/>
      <c r="D30" s="346"/>
      <c r="E30" s="346"/>
      <c r="F30" s="346"/>
      <c r="G30" s="346"/>
      <c r="H30" s="346"/>
      <c r="I30" s="346"/>
      <c r="J30" s="346"/>
      <c r="K30" s="346"/>
      <c r="L30" s="346"/>
      <c r="M30" s="346"/>
      <c r="N30" s="346"/>
      <c r="O30" s="346"/>
      <c r="P30" s="346"/>
      <c r="Q30" s="104"/>
      <c r="R30" s="104"/>
      <c r="S30" s="104"/>
      <c r="T30" s="104"/>
      <c r="U30" s="104"/>
      <c r="V30" s="104"/>
    </row>
    <row r="31" spans="1:22" x14ac:dyDescent="0.25">
      <c r="A31" s="346"/>
      <c r="B31" s="346"/>
      <c r="C31" s="346"/>
      <c r="D31" s="346"/>
      <c r="E31" s="346"/>
      <c r="F31" s="346"/>
      <c r="G31" s="346"/>
      <c r="H31" s="346"/>
      <c r="I31" s="346"/>
      <c r="J31" s="346"/>
      <c r="K31" s="346"/>
      <c r="L31" s="346"/>
      <c r="M31" s="346"/>
      <c r="N31" s="346"/>
      <c r="O31" s="346"/>
      <c r="P31" s="346"/>
      <c r="Q31" s="104"/>
      <c r="R31" s="104"/>
      <c r="S31" s="104"/>
      <c r="T31" s="104"/>
      <c r="U31" s="104"/>
      <c r="V31" s="104"/>
    </row>
    <row r="32" spans="1:22" x14ac:dyDescent="0.25">
      <c r="A32" s="346"/>
      <c r="B32" s="346"/>
      <c r="C32" s="346"/>
      <c r="D32" s="346"/>
      <c r="E32" s="346"/>
      <c r="F32" s="346"/>
      <c r="G32" s="346"/>
      <c r="H32" s="346"/>
      <c r="I32" s="346"/>
      <c r="J32" s="346"/>
      <c r="K32" s="346"/>
      <c r="L32" s="346"/>
      <c r="M32" s="346"/>
      <c r="N32" s="346"/>
      <c r="O32" s="346"/>
      <c r="P32" s="346"/>
      <c r="Q32" s="104"/>
      <c r="R32" s="104"/>
      <c r="S32" s="104"/>
      <c r="T32" s="104"/>
      <c r="U32" s="104"/>
      <c r="V32" s="104"/>
    </row>
    <row r="33" spans="1:22" x14ac:dyDescent="0.25">
      <c r="A33" s="346"/>
      <c r="B33" s="346"/>
      <c r="C33" s="346"/>
      <c r="D33" s="346"/>
      <c r="E33" s="346"/>
      <c r="F33" s="346"/>
      <c r="G33" s="346"/>
      <c r="H33" s="346"/>
      <c r="I33" s="346"/>
      <c r="J33" s="346"/>
      <c r="K33" s="346"/>
      <c r="L33" s="346"/>
      <c r="M33" s="346"/>
      <c r="N33" s="346"/>
      <c r="O33" s="346"/>
      <c r="P33" s="346"/>
      <c r="Q33" s="104"/>
      <c r="R33" s="104"/>
      <c r="S33" s="104"/>
      <c r="T33" s="104"/>
      <c r="U33" s="104"/>
      <c r="V33" s="104"/>
    </row>
    <row r="34" spans="1:22" x14ac:dyDescent="0.25">
      <c r="A34" s="346"/>
      <c r="B34" s="346"/>
      <c r="C34" s="346"/>
      <c r="D34" s="346"/>
      <c r="E34" s="346"/>
      <c r="F34" s="346"/>
      <c r="G34" s="346"/>
      <c r="H34" s="346"/>
      <c r="I34" s="346"/>
      <c r="J34" s="346"/>
      <c r="K34" s="346"/>
      <c r="L34" s="346"/>
      <c r="M34" s="346"/>
      <c r="N34" s="346"/>
      <c r="O34" s="346"/>
      <c r="P34" s="346"/>
      <c r="Q34" s="104"/>
      <c r="R34" s="104"/>
      <c r="S34" s="104"/>
      <c r="T34" s="104"/>
      <c r="U34" s="104"/>
      <c r="V34" s="104"/>
    </row>
    <row r="35" spans="1:22" x14ac:dyDescent="0.25">
      <c r="A35" s="346"/>
      <c r="B35" s="346"/>
      <c r="C35" s="346"/>
      <c r="D35" s="346"/>
      <c r="E35" s="346"/>
      <c r="F35" s="346"/>
      <c r="G35" s="346"/>
      <c r="H35" s="346"/>
      <c r="I35" s="346"/>
      <c r="J35" s="346"/>
      <c r="K35" s="346"/>
      <c r="L35" s="346"/>
      <c r="M35" s="346"/>
      <c r="N35" s="346"/>
      <c r="O35" s="346"/>
      <c r="P35" s="346"/>
      <c r="Q35" s="104"/>
      <c r="R35" s="104"/>
      <c r="S35" s="104"/>
      <c r="T35" s="104"/>
      <c r="U35" s="104"/>
      <c r="V35" s="104"/>
    </row>
    <row r="36" spans="1:22" x14ac:dyDescent="0.25">
      <c r="A36" s="346"/>
      <c r="B36" s="346"/>
      <c r="C36" s="346"/>
      <c r="D36" s="346"/>
      <c r="E36" s="346"/>
      <c r="F36" s="346"/>
      <c r="G36" s="346"/>
      <c r="H36" s="346"/>
      <c r="I36" s="346"/>
      <c r="J36" s="346"/>
      <c r="K36" s="346"/>
      <c r="L36" s="346"/>
      <c r="M36" s="346"/>
      <c r="N36" s="346"/>
      <c r="O36" s="346"/>
      <c r="P36" s="346"/>
      <c r="Q36" s="104"/>
      <c r="R36" s="104"/>
      <c r="S36" s="104"/>
      <c r="T36" s="104"/>
      <c r="U36" s="104"/>
      <c r="V36" s="104"/>
    </row>
    <row r="37" spans="1:22" x14ac:dyDescent="0.25">
      <c r="A37" s="346"/>
      <c r="B37" s="346"/>
      <c r="C37" s="346"/>
      <c r="D37" s="346"/>
      <c r="E37" s="346"/>
      <c r="F37" s="346"/>
      <c r="G37" s="346"/>
      <c r="H37" s="346"/>
      <c r="I37" s="346"/>
      <c r="J37" s="346"/>
      <c r="K37" s="346"/>
      <c r="L37" s="346"/>
      <c r="M37" s="346"/>
      <c r="N37" s="346"/>
      <c r="O37" s="346"/>
      <c r="P37" s="346"/>
      <c r="Q37" s="104"/>
      <c r="R37" s="104"/>
      <c r="S37" s="104"/>
      <c r="T37" s="104"/>
      <c r="U37" s="104"/>
      <c r="V37" s="104"/>
    </row>
    <row r="38" spans="1:22" x14ac:dyDescent="0.25">
      <c r="A38" s="346"/>
      <c r="B38" s="346"/>
      <c r="C38" s="346"/>
      <c r="D38" s="346"/>
      <c r="E38" s="346"/>
      <c r="F38" s="346"/>
      <c r="G38" s="346"/>
      <c r="H38" s="346"/>
      <c r="I38" s="346"/>
      <c r="J38" s="346"/>
      <c r="K38" s="346"/>
      <c r="L38" s="346"/>
      <c r="M38" s="346"/>
      <c r="N38" s="346"/>
      <c r="O38" s="346"/>
      <c r="P38" s="346"/>
      <c r="Q38" s="104"/>
      <c r="R38" s="104"/>
      <c r="S38" s="104"/>
      <c r="T38" s="104"/>
      <c r="U38" s="104"/>
      <c r="V38" s="104"/>
    </row>
    <row r="39" spans="1:22" x14ac:dyDescent="0.25">
      <c r="A39" s="346"/>
      <c r="B39" s="346"/>
      <c r="C39" s="346"/>
      <c r="D39" s="346"/>
      <c r="E39" s="346"/>
      <c r="F39" s="346"/>
      <c r="G39" s="346"/>
      <c r="H39" s="346"/>
      <c r="I39" s="346"/>
      <c r="J39" s="346"/>
      <c r="K39" s="346"/>
      <c r="L39" s="346"/>
      <c r="M39" s="346"/>
      <c r="N39" s="346"/>
      <c r="O39" s="346"/>
      <c r="P39" s="346"/>
      <c r="Q39" s="104"/>
      <c r="R39" s="104"/>
      <c r="S39" s="104"/>
      <c r="T39" s="104"/>
      <c r="U39" s="104"/>
      <c r="V39" s="104"/>
    </row>
    <row r="40" spans="1:22" x14ac:dyDescent="0.25">
      <c r="A40" s="346"/>
      <c r="B40" s="346"/>
      <c r="C40" s="346"/>
      <c r="D40" s="346"/>
      <c r="E40" s="346"/>
      <c r="F40" s="346"/>
      <c r="G40" s="346"/>
      <c r="H40" s="346"/>
      <c r="I40" s="346"/>
      <c r="J40" s="346"/>
      <c r="K40" s="346"/>
      <c r="L40" s="346"/>
      <c r="M40" s="346"/>
      <c r="N40" s="346"/>
      <c r="O40" s="346"/>
      <c r="P40" s="346"/>
      <c r="Q40" s="104"/>
      <c r="R40" s="104"/>
      <c r="S40" s="104"/>
      <c r="T40" s="104"/>
      <c r="U40" s="104"/>
      <c r="V40" s="104"/>
    </row>
    <row r="41" spans="1:22" x14ac:dyDescent="0.25">
      <c r="A41" s="346"/>
      <c r="B41" s="346"/>
      <c r="C41" s="346"/>
      <c r="D41" s="346"/>
      <c r="E41" s="346"/>
      <c r="F41" s="346"/>
      <c r="G41" s="346"/>
      <c r="H41" s="346"/>
      <c r="I41" s="346"/>
      <c r="J41" s="346"/>
      <c r="K41" s="346"/>
      <c r="L41" s="346"/>
      <c r="M41" s="346"/>
      <c r="N41" s="346"/>
      <c r="O41" s="346"/>
      <c r="P41" s="346"/>
      <c r="Q41" s="104"/>
      <c r="R41" s="104"/>
      <c r="S41" s="104"/>
      <c r="T41" s="104"/>
      <c r="U41" s="104"/>
      <c r="V41" s="104"/>
    </row>
    <row r="42" spans="1:22" x14ac:dyDescent="0.25">
      <c r="A42" s="346"/>
      <c r="B42" s="346"/>
      <c r="C42" s="346"/>
      <c r="D42" s="346"/>
      <c r="E42" s="346"/>
      <c r="F42" s="346"/>
      <c r="G42" s="346"/>
      <c r="H42" s="346"/>
      <c r="I42" s="346"/>
      <c r="J42" s="346"/>
      <c r="K42" s="346"/>
      <c r="L42" s="346"/>
      <c r="M42" s="346"/>
      <c r="N42" s="346"/>
      <c r="O42" s="346"/>
      <c r="P42" s="346"/>
      <c r="Q42" s="104"/>
      <c r="R42" s="104"/>
      <c r="S42" s="104"/>
      <c r="T42" s="104"/>
      <c r="U42" s="104"/>
      <c r="V42" s="104"/>
    </row>
    <row r="43" spans="1:22" x14ac:dyDescent="0.25">
      <c r="A43" s="346"/>
      <c r="B43" s="346"/>
      <c r="C43" s="346"/>
      <c r="D43" s="346"/>
      <c r="E43" s="346"/>
      <c r="F43" s="346"/>
      <c r="G43" s="346"/>
      <c r="H43" s="346"/>
      <c r="I43" s="346"/>
      <c r="J43" s="346"/>
      <c r="K43" s="346"/>
      <c r="L43" s="346"/>
      <c r="M43" s="346"/>
      <c r="N43" s="346"/>
      <c r="O43" s="346"/>
      <c r="P43" s="346"/>
      <c r="Q43" s="104"/>
      <c r="R43" s="104"/>
      <c r="S43" s="104"/>
      <c r="T43" s="104"/>
      <c r="U43" s="104"/>
      <c r="V43" s="104"/>
    </row>
    <row r="44" spans="1:22" x14ac:dyDescent="0.25">
      <c r="A44" s="346"/>
      <c r="B44" s="346"/>
      <c r="C44" s="346"/>
      <c r="D44" s="346"/>
      <c r="E44" s="346"/>
      <c r="F44" s="346"/>
      <c r="G44" s="346"/>
      <c r="H44" s="346"/>
      <c r="I44" s="346"/>
      <c r="J44" s="346"/>
      <c r="K44" s="346"/>
      <c r="L44" s="346"/>
      <c r="M44" s="346"/>
      <c r="N44" s="346"/>
      <c r="O44" s="346"/>
      <c r="P44" s="346"/>
      <c r="Q44" s="104"/>
      <c r="R44" s="104"/>
      <c r="S44" s="104"/>
      <c r="T44" s="104"/>
      <c r="U44" s="104"/>
      <c r="V44" s="104"/>
    </row>
    <row r="45" spans="1:22" x14ac:dyDescent="0.25">
      <c r="A45" s="346"/>
      <c r="B45" s="346"/>
      <c r="C45" s="346"/>
      <c r="D45" s="346"/>
      <c r="E45" s="346"/>
      <c r="F45" s="346"/>
      <c r="G45" s="346"/>
      <c r="H45" s="346"/>
      <c r="I45" s="346"/>
      <c r="J45" s="346"/>
      <c r="K45" s="346"/>
      <c r="L45" s="346"/>
      <c r="M45" s="346"/>
      <c r="N45" s="346"/>
      <c r="O45" s="346"/>
      <c r="P45" s="346"/>
      <c r="Q45" s="104"/>
      <c r="R45" s="104"/>
      <c r="S45" s="104"/>
      <c r="T45" s="104"/>
      <c r="U45" s="104"/>
      <c r="V45" s="104"/>
    </row>
    <row r="46" spans="1:22" x14ac:dyDescent="0.25">
      <c r="A46" s="346"/>
      <c r="B46" s="346"/>
      <c r="C46" s="346"/>
      <c r="D46" s="346"/>
      <c r="E46" s="346"/>
      <c r="F46" s="346"/>
      <c r="G46" s="346"/>
      <c r="H46" s="346"/>
      <c r="I46" s="346"/>
      <c r="J46" s="346"/>
      <c r="K46" s="346"/>
      <c r="L46" s="346"/>
      <c r="M46" s="346"/>
      <c r="N46" s="346"/>
      <c r="O46" s="346"/>
      <c r="P46" s="346"/>
      <c r="Q46" s="104"/>
      <c r="R46" s="104"/>
      <c r="S46" s="104"/>
      <c r="T46" s="104"/>
      <c r="U46" s="104"/>
      <c r="V46" s="104"/>
    </row>
    <row r="47" spans="1:22" x14ac:dyDescent="0.25">
      <c r="A47" s="346"/>
      <c r="B47" s="346"/>
      <c r="C47" s="346"/>
      <c r="D47" s="346"/>
      <c r="E47" s="346"/>
      <c r="F47" s="346"/>
      <c r="G47" s="346"/>
      <c r="H47" s="346"/>
      <c r="I47" s="346"/>
      <c r="J47" s="346"/>
      <c r="K47" s="346"/>
      <c r="L47" s="346"/>
      <c r="M47" s="346"/>
      <c r="N47" s="346"/>
      <c r="O47" s="346"/>
      <c r="P47" s="346"/>
      <c r="Q47" s="104"/>
      <c r="R47" s="104"/>
      <c r="S47" s="104"/>
      <c r="T47" s="104"/>
      <c r="U47" s="104"/>
      <c r="V47" s="104"/>
    </row>
    <row r="48" spans="1:22" x14ac:dyDescent="0.25">
      <c r="A48" s="346"/>
      <c r="B48" s="346"/>
      <c r="C48" s="346"/>
      <c r="D48" s="346"/>
      <c r="E48" s="346"/>
      <c r="F48" s="346"/>
      <c r="G48" s="346"/>
      <c r="H48" s="346"/>
      <c r="I48" s="346"/>
      <c r="J48" s="346"/>
      <c r="K48" s="346"/>
      <c r="L48" s="346"/>
      <c r="M48" s="346"/>
      <c r="N48" s="346"/>
      <c r="O48" s="346"/>
      <c r="P48" s="346"/>
      <c r="Q48" s="104"/>
      <c r="R48" s="104"/>
      <c r="S48" s="104"/>
      <c r="T48" s="104"/>
      <c r="U48" s="104"/>
      <c r="V48" s="104"/>
    </row>
    <row r="49" spans="1:22" x14ac:dyDescent="0.25">
      <c r="A49" s="346"/>
      <c r="B49" s="346"/>
      <c r="C49" s="346"/>
      <c r="D49" s="346"/>
      <c r="E49" s="346"/>
      <c r="F49" s="346"/>
      <c r="G49" s="346"/>
      <c r="H49" s="346"/>
      <c r="I49" s="346"/>
      <c r="J49" s="346"/>
      <c r="K49" s="346"/>
      <c r="L49" s="346"/>
      <c r="M49" s="346"/>
      <c r="N49" s="346"/>
      <c r="O49" s="346"/>
      <c r="P49" s="346"/>
      <c r="Q49" s="104"/>
      <c r="R49" s="104"/>
      <c r="S49" s="104"/>
      <c r="T49" s="104"/>
      <c r="U49" s="104"/>
      <c r="V49" s="104"/>
    </row>
    <row r="50" spans="1:22" x14ac:dyDescent="0.25">
      <c r="A50" s="346"/>
      <c r="B50" s="346"/>
      <c r="C50" s="346"/>
      <c r="D50" s="346"/>
      <c r="E50" s="346"/>
      <c r="F50" s="346"/>
      <c r="G50" s="346"/>
      <c r="H50" s="346"/>
      <c r="I50" s="346"/>
      <c r="J50" s="346"/>
      <c r="K50" s="346"/>
      <c r="L50" s="346"/>
      <c r="M50" s="346"/>
      <c r="N50" s="346"/>
      <c r="O50" s="346"/>
      <c r="P50" s="346"/>
      <c r="Q50" s="104"/>
      <c r="R50" s="104"/>
      <c r="S50" s="104"/>
      <c r="T50" s="104"/>
      <c r="U50" s="104"/>
      <c r="V50" s="104"/>
    </row>
    <row r="51" spans="1:22" x14ac:dyDescent="0.25">
      <c r="A51" s="346"/>
      <c r="B51" s="346"/>
      <c r="C51" s="346"/>
      <c r="D51" s="346"/>
      <c r="E51" s="346"/>
      <c r="F51" s="346"/>
      <c r="G51" s="346"/>
      <c r="H51" s="346"/>
      <c r="I51" s="346"/>
      <c r="J51" s="346"/>
      <c r="K51" s="346"/>
      <c r="L51" s="346"/>
      <c r="M51" s="346"/>
      <c r="N51" s="346"/>
      <c r="O51" s="346"/>
      <c r="P51" s="346"/>
      <c r="Q51" s="104"/>
      <c r="R51" s="104"/>
      <c r="S51" s="104"/>
      <c r="T51" s="104"/>
      <c r="U51" s="104"/>
      <c r="V51" s="104"/>
    </row>
    <row r="52" spans="1:22" x14ac:dyDescent="0.25">
      <c r="A52" s="346"/>
      <c r="B52" s="346"/>
      <c r="C52" s="346"/>
      <c r="D52" s="346"/>
      <c r="E52" s="346"/>
      <c r="F52" s="346"/>
      <c r="G52" s="346"/>
      <c r="H52" s="346"/>
      <c r="I52" s="346"/>
      <c r="J52" s="346"/>
      <c r="K52" s="346"/>
      <c r="L52" s="346"/>
      <c r="M52" s="346"/>
      <c r="N52" s="346"/>
      <c r="O52" s="346"/>
      <c r="P52" s="346"/>
      <c r="Q52" s="104"/>
      <c r="R52" s="104"/>
      <c r="S52" s="104"/>
      <c r="T52" s="104"/>
      <c r="U52" s="104"/>
      <c r="V52" s="104"/>
    </row>
    <row r="53" spans="1:22" x14ac:dyDescent="0.25">
      <c r="A53" s="346"/>
      <c r="B53" s="346"/>
      <c r="C53" s="346"/>
      <c r="D53" s="346"/>
      <c r="E53" s="346"/>
      <c r="F53" s="346"/>
      <c r="G53" s="346"/>
      <c r="H53" s="346"/>
      <c r="I53" s="346"/>
      <c r="J53" s="346"/>
      <c r="K53" s="346"/>
      <c r="L53" s="346"/>
      <c r="M53" s="346"/>
      <c r="N53" s="346"/>
      <c r="O53" s="346"/>
      <c r="P53" s="346"/>
      <c r="Q53" s="104"/>
      <c r="R53" s="104"/>
      <c r="S53" s="104"/>
      <c r="T53" s="104"/>
      <c r="U53" s="104"/>
      <c r="V53" s="104"/>
    </row>
    <row r="54" spans="1:22" x14ac:dyDescent="0.25">
      <c r="A54" s="346"/>
      <c r="B54" s="346"/>
      <c r="C54" s="346"/>
      <c r="D54" s="346"/>
      <c r="E54" s="346"/>
      <c r="F54" s="346"/>
      <c r="G54" s="346"/>
      <c r="H54" s="346"/>
      <c r="I54" s="346"/>
      <c r="J54" s="346"/>
      <c r="K54" s="346"/>
      <c r="L54" s="346"/>
      <c r="M54" s="346"/>
      <c r="N54" s="346"/>
      <c r="O54" s="346"/>
      <c r="P54" s="346"/>
      <c r="Q54" s="104"/>
      <c r="R54" s="104"/>
      <c r="S54" s="104"/>
      <c r="T54" s="104"/>
      <c r="U54" s="104"/>
      <c r="V54" s="104"/>
    </row>
    <row r="55" spans="1:22" x14ac:dyDescent="0.25">
      <c r="A55" s="346"/>
      <c r="B55" s="346"/>
      <c r="C55" s="346"/>
      <c r="D55" s="346"/>
      <c r="E55" s="346"/>
      <c r="F55" s="346"/>
      <c r="G55" s="346"/>
      <c r="H55" s="346"/>
      <c r="I55" s="346"/>
      <c r="J55" s="346"/>
      <c r="K55" s="346"/>
      <c r="L55" s="346"/>
      <c r="M55" s="346"/>
      <c r="N55" s="346"/>
      <c r="O55" s="346"/>
      <c r="P55" s="346"/>
      <c r="Q55" s="104"/>
      <c r="R55" s="104"/>
      <c r="S55" s="104"/>
      <c r="T55" s="104"/>
      <c r="U55" s="104"/>
      <c r="V55" s="104"/>
    </row>
    <row r="56" spans="1:22" x14ac:dyDescent="0.25">
      <c r="A56" s="346"/>
      <c r="B56" s="346"/>
      <c r="C56" s="346"/>
      <c r="D56" s="346"/>
      <c r="E56" s="346"/>
      <c r="F56" s="346"/>
      <c r="G56" s="346"/>
      <c r="H56" s="346"/>
      <c r="I56" s="346"/>
      <c r="J56" s="346"/>
      <c r="K56" s="346"/>
      <c r="L56" s="346"/>
      <c r="M56" s="346"/>
      <c r="N56" s="346"/>
      <c r="O56" s="346"/>
      <c r="P56" s="346"/>
      <c r="Q56" s="104"/>
      <c r="R56" s="104"/>
      <c r="S56" s="104"/>
      <c r="T56" s="104"/>
      <c r="U56" s="104"/>
      <c r="V56" s="104"/>
    </row>
    <row r="57" spans="1:22" x14ac:dyDescent="0.25">
      <c r="A57" s="346"/>
      <c r="B57" s="346"/>
      <c r="C57" s="346"/>
      <c r="D57" s="346"/>
      <c r="E57" s="346"/>
      <c r="F57" s="346"/>
      <c r="G57" s="346"/>
      <c r="H57" s="346"/>
      <c r="I57" s="346"/>
      <c r="J57" s="346"/>
      <c r="K57" s="346"/>
      <c r="L57" s="346"/>
      <c r="M57" s="346"/>
      <c r="N57" s="346"/>
      <c r="O57" s="346"/>
      <c r="P57" s="346"/>
      <c r="Q57" s="104"/>
      <c r="R57" s="104"/>
      <c r="S57" s="104"/>
      <c r="T57" s="104"/>
      <c r="U57" s="104"/>
      <c r="V57" s="104"/>
    </row>
    <row r="58" spans="1:22" x14ac:dyDescent="0.25">
      <c r="A58" s="346"/>
      <c r="B58" s="346"/>
      <c r="C58" s="346"/>
      <c r="D58" s="346"/>
      <c r="E58" s="346"/>
      <c r="F58" s="346"/>
      <c r="G58" s="346"/>
      <c r="H58" s="346"/>
      <c r="I58" s="346"/>
      <c r="J58" s="346"/>
      <c r="K58" s="346"/>
      <c r="L58" s="346"/>
      <c r="M58" s="346"/>
      <c r="N58" s="346"/>
      <c r="O58" s="346"/>
      <c r="P58" s="346"/>
      <c r="Q58" s="104"/>
      <c r="R58" s="104"/>
      <c r="S58" s="104"/>
      <c r="T58" s="104"/>
      <c r="U58" s="104"/>
      <c r="V58" s="104"/>
    </row>
    <row r="59" spans="1:22" x14ac:dyDescent="0.25">
      <c r="A59" s="346"/>
      <c r="B59" s="346"/>
      <c r="C59" s="346"/>
      <c r="D59" s="346"/>
      <c r="E59" s="346"/>
      <c r="F59" s="346"/>
      <c r="G59" s="346"/>
      <c r="H59" s="346"/>
      <c r="I59" s="346"/>
      <c r="J59" s="346"/>
      <c r="K59" s="346"/>
      <c r="L59" s="346"/>
      <c r="M59" s="346"/>
      <c r="N59" s="346"/>
      <c r="O59" s="346"/>
      <c r="P59" s="346"/>
      <c r="Q59" s="104"/>
      <c r="R59" s="104"/>
      <c r="S59" s="104"/>
      <c r="T59" s="104"/>
      <c r="U59" s="104"/>
      <c r="V59" s="104"/>
    </row>
    <row r="60" spans="1:22" x14ac:dyDescent="0.25">
      <c r="A60" s="346"/>
      <c r="B60" s="346"/>
      <c r="C60" s="346"/>
      <c r="D60" s="346"/>
      <c r="E60" s="346"/>
      <c r="F60" s="346"/>
      <c r="G60" s="346"/>
      <c r="H60" s="346"/>
      <c r="I60" s="346"/>
      <c r="J60" s="346"/>
      <c r="K60" s="346"/>
      <c r="L60" s="346"/>
      <c r="M60" s="346"/>
      <c r="N60" s="346"/>
      <c r="O60" s="346"/>
      <c r="P60" s="346"/>
      <c r="Q60" s="104"/>
      <c r="R60" s="104"/>
      <c r="S60" s="104"/>
      <c r="T60" s="104"/>
      <c r="U60" s="104"/>
      <c r="V60" s="104"/>
    </row>
    <row r="61" spans="1:22" x14ac:dyDescent="0.25">
      <c r="A61" s="346"/>
      <c r="B61" s="346"/>
      <c r="C61" s="346"/>
      <c r="D61" s="346"/>
      <c r="E61" s="346"/>
      <c r="F61" s="346"/>
      <c r="G61" s="346"/>
      <c r="H61" s="346"/>
      <c r="I61" s="346"/>
      <c r="J61" s="346"/>
      <c r="K61" s="346"/>
      <c r="L61" s="346"/>
      <c r="M61" s="346"/>
      <c r="N61" s="346"/>
      <c r="O61" s="346"/>
      <c r="P61" s="346"/>
      <c r="Q61" s="104"/>
      <c r="R61" s="104"/>
      <c r="S61" s="104"/>
      <c r="T61" s="104"/>
      <c r="U61" s="104"/>
      <c r="V61" s="104"/>
    </row>
    <row r="62" spans="1:22" x14ac:dyDescent="0.25">
      <c r="A62" s="346"/>
      <c r="B62" s="346"/>
      <c r="C62" s="346"/>
      <c r="D62" s="346"/>
      <c r="E62" s="346"/>
      <c r="F62" s="346"/>
      <c r="G62" s="346"/>
      <c r="H62" s="346"/>
      <c r="I62" s="346"/>
      <c r="J62" s="346"/>
      <c r="K62" s="346"/>
      <c r="L62" s="346"/>
      <c r="M62" s="346"/>
      <c r="N62" s="346"/>
      <c r="O62" s="346"/>
      <c r="P62" s="346"/>
      <c r="Q62" s="104"/>
      <c r="R62" s="104"/>
      <c r="S62" s="104"/>
      <c r="T62" s="104"/>
      <c r="U62" s="104"/>
      <c r="V62" s="104"/>
    </row>
    <row r="63" spans="1:22" x14ac:dyDescent="0.25">
      <c r="A63" s="346"/>
      <c r="B63" s="346"/>
      <c r="C63" s="346"/>
      <c r="D63" s="346"/>
      <c r="E63" s="346"/>
      <c r="F63" s="346"/>
      <c r="G63" s="346"/>
      <c r="H63" s="346"/>
      <c r="I63" s="346"/>
      <c r="J63" s="346"/>
      <c r="K63" s="346"/>
      <c r="L63" s="346"/>
      <c r="M63" s="346"/>
      <c r="N63" s="346"/>
      <c r="O63" s="346"/>
      <c r="P63" s="346"/>
      <c r="Q63" s="104"/>
      <c r="R63" s="104"/>
      <c r="S63" s="104"/>
      <c r="T63" s="104"/>
      <c r="U63" s="104"/>
      <c r="V63" s="104"/>
    </row>
    <row r="64" spans="1:22" x14ac:dyDescent="0.25">
      <c r="A64" s="346"/>
      <c r="B64" s="346"/>
      <c r="C64" s="346"/>
      <c r="D64" s="346"/>
      <c r="E64" s="346"/>
      <c r="F64" s="346"/>
      <c r="G64" s="346"/>
      <c r="H64" s="346"/>
      <c r="I64" s="346"/>
      <c r="J64" s="346"/>
      <c r="K64" s="346"/>
      <c r="L64" s="346"/>
      <c r="M64" s="346"/>
      <c r="N64" s="346"/>
      <c r="O64" s="346"/>
      <c r="P64" s="346"/>
      <c r="Q64" s="104"/>
      <c r="R64" s="104"/>
      <c r="S64" s="104"/>
      <c r="T64" s="104"/>
      <c r="U64" s="104"/>
      <c r="V64" s="104"/>
    </row>
    <row r="65" spans="1:22" x14ac:dyDescent="0.25">
      <c r="A65" s="346"/>
      <c r="B65" s="346"/>
      <c r="C65" s="346"/>
      <c r="D65" s="346"/>
      <c r="E65" s="346"/>
      <c r="F65" s="346"/>
      <c r="G65" s="346"/>
      <c r="H65" s="346"/>
      <c r="I65" s="346"/>
      <c r="J65" s="346"/>
      <c r="K65" s="346"/>
      <c r="L65" s="346"/>
      <c r="M65" s="346"/>
      <c r="N65" s="346"/>
      <c r="O65" s="346"/>
      <c r="P65" s="346"/>
      <c r="Q65" s="104"/>
      <c r="R65" s="104"/>
      <c r="S65" s="104"/>
      <c r="T65" s="104"/>
      <c r="U65" s="104"/>
      <c r="V65" s="104"/>
    </row>
    <row r="66" spans="1:22" x14ac:dyDescent="0.25">
      <c r="A66" s="346"/>
      <c r="B66" s="346"/>
      <c r="C66" s="346"/>
      <c r="D66" s="346"/>
      <c r="E66" s="346"/>
      <c r="F66" s="346"/>
      <c r="G66" s="346"/>
      <c r="H66" s="346"/>
      <c r="I66" s="346"/>
      <c r="J66" s="346"/>
      <c r="K66" s="346"/>
      <c r="L66" s="346"/>
      <c r="M66" s="346"/>
      <c r="N66" s="346"/>
      <c r="O66" s="346"/>
      <c r="P66" s="346"/>
      <c r="Q66" s="104"/>
      <c r="R66" s="104"/>
      <c r="S66" s="104"/>
      <c r="T66" s="104"/>
      <c r="U66" s="104"/>
      <c r="V66" s="104"/>
    </row>
    <row r="67" spans="1:22" x14ac:dyDescent="0.25">
      <c r="A67" s="346"/>
      <c r="B67" s="346"/>
      <c r="C67" s="346"/>
      <c r="D67" s="346"/>
      <c r="E67" s="346"/>
      <c r="F67" s="346"/>
      <c r="G67" s="346"/>
      <c r="H67" s="346"/>
      <c r="I67" s="346"/>
      <c r="J67" s="346"/>
      <c r="K67" s="346"/>
      <c r="L67" s="346"/>
      <c r="M67" s="346"/>
      <c r="N67" s="346"/>
      <c r="O67" s="346"/>
      <c r="P67" s="346"/>
      <c r="Q67" s="104"/>
      <c r="R67" s="104"/>
      <c r="S67" s="104"/>
      <c r="T67" s="104"/>
      <c r="U67" s="104"/>
      <c r="V67" s="104"/>
    </row>
    <row r="68" spans="1:22" x14ac:dyDescent="0.25">
      <c r="A68" s="346"/>
      <c r="B68" s="346"/>
      <c r="C68" s="346"/>
      <c r="D68" s="346"/>
      <c r="E68" s="346"/>
      <c r="F68" s="346"/>
      <c r="G68" s="346"/>
      <c r="H68" s="346"/>
      <c r="I68" s="346"/>
      <c r="J68" s="346"/>
      <c r="K68" s="346"/>
      <c r="L68" s="346"/>
      <c r="M68" s="346"/>
      <c r="N68" s="346"/>
      <c r="O68" s="346"/>
      <c r="P68" s="346"/>
      <c r="Q68" s="104"/>
      <c r="R68" s="104"/>
      <c r="S68" s="104"/>
      <c r="T68" s="104"/>
      <c r="U68" s="104"/>
      <c r="V68" s="104"/>
    </row>
    <row r="69" spans="1:22" x14ac:dyDescent="0.25">
      <c r="A69" s="346"/>
      <c r="B69" s="346"/>
      <c r="C69" s="346"/>
      <c r="D69" s="346"/>
      <c r="E69" s="346"/>
      <c r="F69" s="346"/>
      <c r="G69" s="346"/>
      <c r="H69" s="346"/>
      <c r="I69" s="346"/>
      <c r="J69" s="346"/>
      <c r="K69" s="346"/>
      <c r="L69" s="346"/>
      <c r="M69" s="346"/>
      <c r="N69" s="346"/>
      <c r="O69" s="346"/>
      <c r="P69" s="346"/>
      <c r="Q69" s="104"/>
      <c r="R69" s="104"/>
      <c r="S69" s="104"/>
      <c r="T69" s="104"/>
    </row>
    <row r="70" spans="1:22" x14ac:dyDescent="0.25">
      <c r="A70" s="346"/>
      <c r="B70" s="346"/>
      <c r="C70" s="346"/>
      <c r="D70" s="346"/>
      <c r="E70" s="346"/>
      <c r="F70" s="346"/>
      <c r="G70" s="346"/>
      <c r="H70" s="346"/>
      <c r="I70" s="346"/>
      <c r="J70" s="346"/>
      <c r="K70" s="346"/>
      <c r="L70" s="346"/>
      <c r="M70" s="346"/>
      <c r="N70" s="346"/>
      <c r="O70" s="346"/>
      <c r="P70" s="346"/>
      <c r="Q70" s="104"/>
      <c r="R70" s="104"/>
      <c r="S70" s="104"/>
      <c r="T70" s="104"/>
    </row>
    <row r="71" spans="1:22" x14ac:dyDescent="0.25">
      <c r="A71" s="346"/>
      <c r="B71" s="346"/>
      <c r="C71" s="346"/>
      <c r="D71" s="346"/>
      <c r="E71" s="346"/>
      <c r="F71" s="346"/>
      <c r="G71" s="346"/>
      <c r="H71" s="346"/>
      <c r="I71" s="346"/>
      <c r="J71" s="346"/>
      <c r="K71" s="346"/>
      <c r="L71" s="346"/>
      <c r="M71" s="346"/>
      <c r="N71" s="346"/>
      <c r="O71" s="346"/>
      <c r="P71" s="346"/>
      <c r="Q71" s="104"/>
      <c r="R71" s="104"/>
      <c r="S71" s="104"/>
      <c r="T71" s="104"/>
    </row>
    <row r="72" spans="1:22" x14ac:dyDescent="0.25">
      <c r="A72" s="346"/>
      <c r="B72" s="346"/>
      <c r="C72" s="346"/>
      <c r="D72" s="346"/>
      <c r="E72" s="346"/>
      <c r="F72" s="346"/>
      <c r="G72" s="346"/>
      <c r="H72" s="346"/>
      <c r="I72" s="346"/>
      <c r="J72" s="346"/>
      <c r="K72" s="346"/>
      <c r="L72" s="346"/>
      <c r="M72" s="346"/>
      <c r="N72" s="346"/>
      <c r="O72" s="346"/>
      <c r="P72" s="346"/>
      <c r="Q72" s="104"/>
      <c r="R72" s="104"/>
      <c r="S72" s="104"/>
      <c r="T72" s="104"/>
    </row>
    <row r="73" spans="1:22" x14ac:dyDescent="0.25">
      <c r="A73" s="346"/>
      <c r="B73" s="346"/>
      <c r="C73" s="346"/>
      <c r="D73" s="346"/>
      <c r="E73" s="346"/>
      <c r="F73" s="346"/>
      <c r="G73" s="346"/>
      <c r="H73" s="346"/>
      <c r="I73" s="346"/>
      <c r="J73" s="346"/>
      <c r="K73" s="346"/>
      <c r="L73" s="346"/>
      <c r="M73" s="346"/>
      <c r="N73" s="346"/>
      <c r="O73" s="346"/>
      <c r="P73" s="346"/>
      <c r="Q73" s="104"/>
      <c r="R73" s="104"/>
      <c r="S73" s="104"/>
      <c r="T73" s="104"/>
    </row>
    <row r="74" spans="1:22" x14ac:dyDescent="0.25">
      <c r="A74" s="346"/>
      <c r="B74" s="346"/>
      <c r="C74" s="346"/>
      <c r="D74" s="346"/>
      <c r="E74" s="346"/>
      <c r="F74" s="346"/>
      <c r="G74" s="346"/>
      <c r="H74" s="346"/>
      <c r="I74" s="346"/>
      <c r="J74" s="346"/>
      <c r="K74" s="346"/>
      <c r="L74" s="346"/>
      <c r="M74" s="346"/>
      <c r="N74" s="346"/>
      <c r="O74" s="346"/>
      <c r="P74" s="346"/>
      <c r="Q74" s="104"/>
      <c r="R74" s="104"/>
      <c r="S74" s="104"/>
      <c r="T74" s="104"/>
    </row>
    <row r="75" spans="1:22" x14ac:dyDescent="0.25">
      <c r="A75" s="346"/>
      <c r="B75" s="346"/>
      <c r="C75" s="346"/>
      <c r="D75" s="346"/>
      <c r="E75" s="346"/>
      <c r="F75" s="346"/>
      <c r="G75" s="346"/>
      <c r="H75" s="346"/>
      <c r="I75" s="346"/>
      <c r="J75" s="346"/>
      <c r="K75" s="346"/>
      <c r="L75" s="346"/>
      <c r="M75" s="346"/>
      <c r="N75" s="346"/>
      <c r="O75" s="346"/>
      <c r="P75" s="346"/>
      <c r="Q75" s="104"/>
      <c r="R75" s="104"/>
      <c r="S75" s="104"/>
      <c r="T75" s="104"/>
    </row>
    <row r="76" spans="1:22" x14ac:dyDescent="0.25">
      <c r="A76" s="346"/>
      <c r="B76" s="346"/>
      <c r="C76" s="346"/>
      <c r="D76" s="346"/>
      <c r="E76" s="346"/>
      <c r="F76" s="346"/>
      <c r="G76" s="346"/>
      <c r="H76" s="346"/>
      <c r="I76" s="346"/>
      <c r="J76" s="346"/>
      <c r="K76" s="346"/>
      <c r="L76" s="346"/>
      <c r="M76" s="346"/>
      <c r="N76" s="346"/>
      <c r="O76" s="346"/>
      <c r="P76" s="346"/>
      <c r="Q76" s="104"/>
      <c r="R76" s="104"/>
      <c r="S76" s="104"/>
      <c r="T76" s="104"/>
    </row>
    <row r="77" spans="1:22" x14ac:dyDescent="0.25">
      <c r="A77" s="346"/>
      <c r="B77" s="346"/>
      <c r="C77" s="346"/>
      <c r="D77" s="346"/>
      <c r="E77" s="346"/>
      <c r="F77" s="346"/>
      <c r="G77" s="346"/>
      <c r="H77" s="346"/>
      <c r="I77" s="346"/>
      <c r="J77" s="346"/>
      <c r="K77" s="346"/>
      <c r="L77" s="346"/>
      <c r="M77" s="346"/>
      <c r="N77" s="346"/>
      <c r="O77" s="346"/>
      <c r="P77" s="346"/>
      <c r="Q77" s="104"/>
      <c r="R77" s="104"/>
      <c r="S77" s="104"/>
      <c r="T77" s="104"/>
    </row>
    <row r="78" spans="1:22" x14ac:dyDescent="0.25">
      <c r="A78" s="346"/>
      <c r="B78" s="346"/>
      <c r="C78" s="346"/>
      <c r="D78" s="346"/>
      <c r="E78" s="346"/>
      <c r="F78" s="346"/>
      <c r="G78" s="346"/>
      <c r="H78" s="346"/>
      <c r="I78" s="346"/>
      <c r="J78" s="346"/>
      <c r="K78" s="346"/>
      <c r="L78" s="346"/>
      <c r="M78" s="346"/>
      <c r="N78" s="346"/>
      <c r="O78" s="346"/>
      <c r="P78" s="346"/>
      <c r="Q78" s="104"/>
      <c r="R78" s="104"/>
      <c r="S78" s="104"/>
      <c r="T78" s="104"/>
    </row>
    <row r="79" spans="1:22" x14ac:dyDescent="0.25">
      <c r="A79" s="346"/>
      <c r="B79" s="346"/>
      <c r="C79" s="346"/>
      <c r="D79" s="346"/>
      <c r="E79" s="346"/>
      <c r="F79" s="346"/>
      <c r="G79" s="346"/>
      <c r="H79" s="346"/>
      <c r="I79" s="346"/>
      <c r="J79" s="346"/>
      <c r="K79" s="346"/>
      <c r="L79" s="346"/>
      <c r="M79" s="346"/>
      <c r="N79" s="346"/>
      <c r="O79" s="346"/>
      <c r="P79" s="346"/>
      <c r="Q79" s="104"/>
      <c r="R79" s="104"/>
      <c r="S79" s="104"/>
      <c r="T79" s="104"/>
    </row>
    <row r="80" spans="1:22" x14ac:dyDescent="0.25">
      <c r="A80" s="346"/>
      <c r="B80" s="346"/>
      <c r="C80" s="346"/>
      <c r="D80" s="346"/>
      <c r="E80" s="346"/>
      <c r="F80" s="346"/>
      <c r="G80" s="346"/>
      <c r="H80" s="346"/>
      <c r="I80" s="346"/>
      <c r="J80" s="346"/>
      <c r="K80" s="346"/>
      <c r="L80" s="346"/>
      <c r="M80" s="346"/>
      <c r="N80" s="346"/>
      <c r="O80" s="346"/>
      <c r="P80" s="346"/>
      <c r="Q80" s="104"/>
      <c r="R80" s="104"/>
      <c r="S80" s="104"/>
      <c r="T80" s="104"/>
    </row>
    <row r="81" spans="1:16" x14ac:dyDescent="0.25">
      <c r="A81" s="346"/>
      <c r="B81" s="346"/>
      <c r="C81" s="346"/>
      <c r="D81" s="346"/>
      <c r="E81" s="346"/>
      <c r="F81" s="346"/>
      <c r="G81" s="346"/>
      <c r="H81" s="346"/>
      <c r="I81" s="346"/>
      <c r="J81" s="346"/>
      <c r="K81" s="346"/>
      <c r="L81" s="346"/>
      <c r="M81" s="346"/>
      <c r="N81" s="346"/>
      <c r="O81" s="346"/>
      <c r="P81" s="346"/>
    </row>
    <row r="82" spans="1:16" x14ac:dyDescent="0.25">
      <c r="A82" s="346"/>
      <c r="B82" s="346"/>
      <c r="C82" s="346"/>
      <c r="D82" s="346"/>
      <c r="E82" s="346"/>
      <c r="F82" s="346"/>
      <c r="G82" s="346"/>
      <c r="H82" s="346"/>
      <c r="I82" s="346"/>
      <c r="J82" s="346"/>
      <c r="K82" s="346"/>
      <c r="L82" s="346"/>
      <c r="M82" s="346"/>
      <c r="N82" s="346"/>
      <c r="O82" s="346"/>
      <c r="P82" s="346"/>
    </row>
    <row r="83" spans="1:16" x14ac:dyDescent="0.25">
      <c r="A83" s="346"/>
      <c r="B83" s="346"/>
      <c r="C83" s="346"/>
      <c r="D83" s="346"/>
      <c r="E83" s="346"/>
      <c r="F83" s="346"/>
      <c r="G83" s="346"/>
      <c r="H83" s="346"/>
      <c r="I83" s="346"/>
      <c r="J83" s="346"/>
      <c r="K83" s="346"/>
      <c r="L83" s="346"/>
      <c r="M83" s="346"/>
      <c r="N83" s="346"/>
      <c r="O83" s="346"/>
      <c r="P83" s="346"/>
    </row>
    <row r="84" spans="1:16" x14ac:dyDescent="0.25">
      <c r="A84" s="346"/>
      <c r="B84" s="346"/>
      <c r="C84" s="346"/>
      <c r="D84" s="346"/>
      <c r="E84" s="346"/>
      <c r="F84" s="346"/>
      <c r="G84" s="346"/>
      <c r="H84" s="346"/>
      <c r="I84" s="346"/>
      <c r="J84" s="346"/>
      <c r="K84" s="346"/>
      <c r="L84" s="346"/>
      <c r="M84" s="346"/>
      <c r="N84" s="346"/>
      <c r="O84" s="346"/>
      <c r="P84" s="346"/>
    </row>
    <row r="85" spans="1:16" x14ac:dyDescent="0.25">
      <c r="A85" s="346"/>
      <c r="B85" s="346"/>
      <c r="C85" s="346"/>
      <c r="D85" s="346"/>
      <c r="E85" s="346"/>
      <c r="F85" s="346"/>
      <c r="G85" s="346"/>
      <c r="H85" s="346"/>
      <c r="I85" s="346"/>
      <c r="J85" s="346"/>
      <c r="K85" s="346"/>
      <c r="L85" s="346"/>
      <c r="M85" s="346"/>
      <c r="N85" s="346"/>
      <c r="O85" s="346"/>
      <c r="P85" s="346"/>
    </row>
    <row r="86" spans="1:16" x14ac:dyDescent="0.25">
      <c r="A86" s="346"/>
      <c r="B86" s="346"/>
      <c r="C86" s="346"/>
      <c r="D86" s="346"/>
      <c r="E86" s="346"/>
      <c r="F86" s="346"/>
      <c r="G86" s="346"/>
      <c r="H86" s="346"/>
      <c r="I86" s="346"/>
      <c r="J86" s="346"/>
      <c r="K86" s="346"/>
      <c r="L86" s="346"/>
      <c r="M86" s="346"/>
      <c r="N86" s="346"/>
      <c r="O86" s="346"/>
      <c r="P86" s="346"/>
    </row>
    <row r="87" spans="1:16" x14ac:dyDescent="0.25">
      <c r="A87" s="346"/>
      <c r="B87" s="346"/>
      <c r="C87" s="346"/>
      <c r="D87" s="346"/>
      <c r="E87" s="346"/>
      <c r="F87" s="346"/>
      <c r="G87" s="346"/>
      <c r="H87" s="346"/>
      <c r="I87" s="346"/>
      <c r="J87" s="346"/>
      <c r="K87" s="346"/>
      <c r="L87" s="346"/>
      <c r="M87" s="346"/>
      <c r="N87" s="346"/>
      <c r="O87" s="346"/>
      <c r="P87" s="346"/>
    </row>
    <row r="88" spans="1:16" x14ac:dyDescent="0.25">
      <c r="A88" s="346"/>
      <c r="B88" s="346"/>
      <c r="C88" s="346"/>
      <c r="D88" s="346"/>
      <c r="E88" s="346"/>
      <c r="F88" s="346"/>
      <c r="G88" s="346"/>
      <c r="H88" s="346"/>
      <c r="I88" s="346"/>
      <c r="J88" s="346"/>
      <c r="K88" s="346"/>
      <c r="L88" s="346"/>
      <c r="M88" s="346"/>
      <c r="N88" s="346"/>
      <c r="O88" s="346"/>
      <c r="P88" s="346"/>
    </row>
    <row r="89" spans="1:16" x14ac:dyDescent="0.25">
      <c r="A89" s="346"/>
      <c r="B89" s="346"/>
      <c r="C89" s="346"/>
      <c r="D89" s="346"/>
      <c r="E89" s="346"/>
      <c r="F89" s="346"/>
      <c r="G89" s="346"/>
      <c r="H89" s="346"/>
      <c r="I89" s="346"/>
      <c r="J89" s="346"/>
      <c r="K89" s="346"/>
      <c r="L89" s="346"/>
      <c r="M89" s="346"/>
      <c r="N89" s="346"/>
      <c r="O89" s="346"/>
      <c r="P89" s="346"/>
    </row>
    <row r="90" spans="1:16" x14ac:dyDescent="0.25">
      <c r="A90" s="346"/>
      <c r="B90" s="346"/>
      <c r="C90" s="346"/>
      <c r="D90" s="346"/>
      <c r="E90" s="346"/>
      <c r="F90" s="346"/>
      <c r="G90" s="346"/>
      <c r="H90" s="346"/>
      <c r="I90" s="346"/>
      <c r="J90" s="346"/>
      <c r="K90" s="346"/>
      <c r="L90" s="346"/>
      <c r="M90" s="346"/>
      <c r="N90" s="346"/>
      <c r="O90" s="346"/>
      <c r="P90" s="346"/>
    </row>
    <row r="91" spans="1:16" x14ac:dyDescent="0.25">
      <c r="A91" s="346"/>
      <c r="B91" s="346"/>
      <c r="C91" s="346"/>
      <c r="D91" s="346"/>
      <c r="E91" s="346"/>
      <c r="F91" s="346"/>
      <c r="G91" s="346"/>
      <c r="H91" s="346"/>
      <c r="I91" s="346"/>
      <c r="J91" s="346"/>
      <c r="K91" s="346"/>
      <c r="L91" s="346"/>
      <c r="M91" s="346"/>
      <c r="N91" s="346"/>
      <c r="O91" s="346"/>
      <c r="P91" s="346"/>
    </row>
    <row r="92" spans="1:16" x14ac:dyDescent="0.25">
      <c r="A92" s="346"/>
      <c r="B92" s="346"/>
      <c r="C92" s="346"/>
      <c r="D92" s="346"/>
      <c r="E92" s="346"/>
      <c r="F92" s="346"/>
      <c r="G92" s="346"/>
      <c r="H92" s="346"/>
      <c r="I92" s="346"/>
      <c r="J92" s="346"/>
      <c r="K92" s="346"/>
      <c r="L92" s="346"/>
      <c r="M92" s="346"/>
      <c r="N92" s="346"/>
      <c r="O92" s="346"/>
      <c r="P92" s="346"/>
    </row>
    <row r="93" spans="1:16" x14ac:dyDescent="0.25">
      <c r="A93" s="346"/>
      <c r="B93" s="346"/>
      <c r="C93" s="346"/>
      <c r="D93" s="346"/>
      <c r="E93" s="346"/>
      <c r="F93" s="346"/>
      <c r="G93" s="346"/>
      <c r="H93" s="346"/>
      <c r="I93" s="346"/>
      <c r="J93" s="346"/>
      <c r="K93" s="346"/>
      <c r="L93" s="346"/>
      <c r="M93" s="346"/>
      <c r="N93" s="346"/>
      <c r="O93" s="346"/>
      <c r="P93" s="346"/>
    </row>
    <row r="94" spans="1:16" x14ac:dyDescent="0.25">
      <c r="A94" s="346"/>
      <c r="B94" s="346"/>
      <c r="C94" s="346"/>
      <c r="D94" s="346"/>
      <c r="E94" s="346"/>
      <c r="F94" s="346"/>
      <c r="G94" s="346"/>
      <c r="H94" s="346"/>
      <c r="I94" s="346"/>
      <c r="J94" s="346"/>
      <c r="K94" s="346"/>
      <c r="L94" s="346"/>
      <c r="M94" s="346"/>
      <c r="N94" s="346"/>
      <c r="O94" s="346"/>
      <c r="P94" s="346"/>
    </row>
    <row r="95" spans="1:16" x14ac:dyDescent="0.25">
      <c r="A95" s="346"/>
      <c r="B95" s="346"/>
      <c r="C95" s="346"/>
      <c r="D95" s="346"/>
      <c r="E95" s="346"/>
      <c r="F95" s="346"/>
      <c r="G95" s="346"/>
      <c r="H95" s="346"/>
      <c r="I95" s="346"/>
      <c r="J95" s="346"/>
      <c r="K95" s="346"/>
      <c r="L95" s="346"/>
      <c r="M95" s="346"/>
      <c r="N95" s="346"/>
      <c r="O95" s="346"/>
      <c r="P95" s="346"/>
    </row>
    <row r="96" spans="1:16" x14ac:dyDescent="0.25">
      <c r="A96" s="346"/>
      <c r="B96" s="346"/>
      <c r="C96" s="346"/>
      <c r="D96" s="346"/>
      <c r="E96" s="346"/>
      <c r="F96" s="346"/>
      <c r="G96" s="346"/>
      <c r="H96" s="346"/>
      <c r="I96" s="346"/>
      <c r="J96" s="346"/>
      <c r="K96" s="346"/>
      <c r="L96" s="346"/>
      <c r="M96" s="346"/>
      <c r="N96" s="346"/>
      <c r="O96" s="346"/>
      <c r="P96" s="346"/>
    </row>
    <row r="97" spans="1:16" x14ac:dyDescent="0.25">
      <c r="A97" s="346"/>
      <c r="B97" s="346"/>
      <c r="C97" s="346"/>
      <c r="D97" s="346"/>
      <c r="E97" s="346"/>
      <c r="F97" s="346"/>
      <c r="G97" s="346"/>
      <c r="H97" s="346"/>
      <c r="I97" s="346"/>
      <c r="J97" s="346"/>
      <c r="K97" s="346"/>
      <c r="L97" s="346"/>
      <c r="M97" s="346"/>
      <c r="N97" s="346"/>
      <c r="O97" s="346"/>
      <c r="P97" s="346"/>
    </row>
    <row r="98" spans="1:16" x14ac:dyDescent="0.25">
      <c r="A98" s="346"/>
      <c r="B98" s="346"/>
      <c r="C98" s="346"/>
      <c r="D98" s="346"/>
      <c r="E98" s="346"/>
      <c r="F98" s="346"/>
      <c r="G98" s="346"/>
      <c r="H98" s="346"/>
      <c r="I98" s="346"/>
      <c r="J98" s="346"/>
      <c r="K98" s="346"/>
      <c r="L98" s="346"/>
      <c r="M98" s="346"/>
      <c r="N98" s="346"/>
      <c r="O98" s="346"/>
      <c r="P98" s="346"/>
    </row>
    <row r="99" spans="1:16" x14ac:dyDescent="0.25">
      <c r="A99" s="346"/>
      <c r="B99" s="346"/>
      <c r="C99" s="346"/>
      <c r="D99" s="346"/>
      <c r="E99" s="346"/>
      <c r="F99" s="346"/>
      <c r="G99" s="346"/>
      <c r="H99" s="346"/>
      <c r="I99" s="346"/>
      <c r="J99" s="346"/>
      <c r="K99" s="346"/>
      <c r="L99" s="346"/>
      <c r="M99" s="346"/>
      <c r="N99" s="346"/>
      <c r="O99" s="346"/>
      <c r="P99" s="346"/>
    </row>
    <row r="100" spans="1:16" x14ac:dyDescent="0.25">
      <c r="A100" s="346"/>
      <c r="B100" s="346"/>
      <c r="C100" s="346"/>
      <c r="D100" s="346"/>
      <c r="E100" s="346"/>
      <c r="F100" s="346"/>
      <c r="G100" s="346"/>
      <c r="H100" s="346"/>
      <c r="I100" s="346"/>
      <c r="J100" s="346"/>
      <c r="K100" s="346"/>
      <c r="L100" s="346"/>
      <c r="M100" s="346"/>
      <c r="N100" s="346"/>
      <c r="O100" s="346"/>
      <c r="P100" s="346"/>
    </row>
    <row r="101" spans="1:16" x14ac:dyDescent="0.25">
      <c r="A101" s="346"/>
      <c r="B101" s="346"/>
      <c r="C101" s="346"/>
      <c r="D101" s="346"/>
      <c r="E101" s="346"/>
      <c r="F101" s="346"/>
      <c r="G101" s="346"/>
      <c r="H101" s="346"/>
      <c r="I101" s="346"/>
      <c r="J101" s="346"/>
      <c r="K101" s="346"/>
      <c r="L101" s="346"/>
      <c r="M101" s="346"/>
      <c r="N101" s="346"/>
      <c r="O101" s="346"/>
      <c r="P101" s="346"/>
    </row>
    <row r="102" spans="1:16" x14ac:dyDescent="0.25">
      <c r="A102" s="346"/>
      <c r="B102" s="346"/>
      <c r="C102" s="346"/>
      <c r="D102" s="346"/>
      <c r="E102" s="346"/>
      <c r="F102" s="346"/>
      <c r="G102" s="346"/>
      <c r="H102" s="346"/>
      <c r="I102" s="346"/>
      <c r="J102" s="346"/>
      <c r="K102" s="346"/>
      <c r="L102" s="346"/>
      <c r="M102" s="346"/>
      <c r="N102" s="346"/>
      <c r="O102" s="346"/>
      <c r="P102" s="346"/>
    </row>
    <row r="103" spans="1:16" x14ac:dyDescent="0.25">
      <c r="A103" s="346"/>
      <c r="B103" s="346"/>
      <c r="C103" s="346"/>
      <c r="D103" s="346"/>
      <c r="E103" s="346"/>
      <c r="F103" s="346"/>
      <c r="G103" s="346"/>
      <c r="H103" s="346"/>
      <c r="I103" s="346"/>
      <c r="J103" s="346"/>
      <c r="K103" s="346"/>
      <c r="L103" s="346"/>
      <c r="M103" s="346"/>
      <c r="N103" s="346"/>
      <c r="O103" s="346"/>
      <c r="P103" s="346"/>
    </row>
    <row r="104" spans="1:16" x14ac:dyDescent="0.25">
      <c r="A104" s="346"/>
      <c r="B104" s="346"/>
      <c r="C104" s="346"/>
      <c r="D104" s="346"/>
      <c r="E104" s="346"/>
      <c r="F104" s="346"/>
      <c r="G104" s="346"/>
      <c r="H104" s="346"/>
      <c r="I104" s="346"/>
      <c r="J104" s="346"/>
      <c r="K104" s="346"/>
      <c r="L104" s="346"/>
      <c r="M104" s="346"/>
      <c r="N104" s="346"/>
      <c r="O104" s="346"/>
      <c r="P104" s="346"/>
    </row>
    <row r="105" spans="1:16" x14ac:dyDescent="0.25">
      <c r="A105" s="346"/>
      <c r="B105" s="346"/>
      <c r="C105" s="346"/>
      <c r="D105" s="346"/>
      <c r="E105" s="346"/>
      <c r="F105" s="346"/>
      <c r="G105" s="346"/>
      <c r="H105" s="346"/>
      <c r="I105" s="346"/>
      <c r="J105" s="346"/>
      <c r="K105" s="346"/>
      <c r="L105" s="346"/>
      <c r="M105" s="346"/>
      <c r="N105" s="346"/>
      <c r="O105" s="346"/>
      <c r="P105" s="346"/>
    </row>
    <row r="106" spans="1:16" x14ac:dyDescent="0.25">
      <c r="A106" s="346"/>
      <c r="B106" s="346"/>
      <c r="C106" s="346"/>
      <c r="D106" s="346"/>
      <c r="E106" s="346"/>
      <c r="F106" s="346"/>
      <c r="G106" s="346"/>
      <c r="H106" s="346"/>
      <c r="I106" s="346"/>
      <c r="J106" s="346"/>
      <c r="K106" s="346"/>
      <c r="L106" s="346"/>
      <c r="M106" s="346"/>
      <c r="N106" s="346"/>
      <c r="O106" s="346"/>
      <c r="P106" s="346"/>
    </row>
    <row r="107" spans="1:16" x14ac:dyDescent="0.25">
      <c r="A107" s="346"/>
      <c r="B107" s="346"/>
      <c r="C107" s="346"/>
      <c r="D107" s="346"/>
      <c r="E107" s="346"/>
      <c r="F107" s="346"/>
      <c r="G107" s="346"/>
      <c r="H107" s="346"/>
      <c r="I107" s="346"/>
      <c r="J107" s="346"/>
      <c r="K107" s="346"/>
      <c r="L107" s="346"/>
      <c r="M107" s="346"/>
      <c r="N107" s="346"/>
      <c r="O107" s="346"/>
      <c r="P107" s="346"/>
    </row>
    <row r="108" spans="1:16" x14ac:dyDescent="0.25">
      <c r="A108" s="346"/>
      <c r="B108" s="346"/>
      <c r="C108" s="346"/>
      <c r="D108" s="346"/>
      <c r="E108" s="346"/>
      <c r="F108" s="346"/>
      <c r="G108" s="346"/>
      <c r="H108" s="346"/>
      <c r="I108" s="346"/>
      <c r="J108" s="346"/>
      <c r="K108" s="346"/>
      <c r="L108" s="346"/>
      <c r="M108" s="346"/>
      <c r="N108" s="346"/>
      <c r="O108" s="346"/>
      <c r="P108" s="346"/>
    </row>
    <row r="109" spans="1:16" x14ac:dyDescent="0.25">
      <c r="A109" s="346"/>
      <c r="B109" s="346"/>
      <c r="C109" s="346"/>
      <c r="D109" s="346"/>
      <c r="E109" s="346"/>
      <c r="F109" s="346"/>
      <c r="G109" s="346"/>
      <c r="H109" s="346"/>
      <c r="I109" s="346"/>
      <c r="J109" s="346"/>
      <c r="K109" s="346"/>
      <c r="L109" s="346"/>
      <c r="M109" s="346"/>
      <c r="N109" s="346"/>
      <c r="O109" s="346"/>
      <c r="P109" s="346"/>
    </row>
    <row r="110" spans="1:16" x14ac:dyDescent="0.25">
      <c r="A110" s="346"/>
      <c r="B110" s="346"/>
      <c r="C110" s="346"/>
      <c r="D110" s="346"/>
      <c r="E110" s="346"/>
      <c r="F110" s="346"/>
      <c r="G110" s="346"/>
      <c r="H110" s="346"/>
      <c r="I110" s="346"/>
      <c r="J110" s="346"/>
      <c r="K110" s="346"/>
      <c r="L110" s="346"/>
      <c r="M110" s="346"/>
      <c r="N110" s="346"/>
      <c r="O110" s="346"/>
      <c r="P110" s="346"/>
    </row>
    <row r="111" spans="1:16" x14ac:dyDescent="0.25">
      <c r="A111" s="346"/>
      <c r="B111" s="346"/>
      <c r="C111" s="346"/>
      <c r="D111" s="346"/>
      <c r="E111" s="346"/>
      <c r="F111" s="346"/>
      <c r="G111" s="346"/>
      <c r="H111" s="346"/>
      <c r="I111" s="346"/>
      <c r="J111" s="346"/>
      <c r="K111" s="346"/>
      <c r="L111" s="346"/>
      <c r="M111" s="346"/>
      <c r="N111" s="346"/>
      <c r="O111" s="346"/>
      <c r="P111" s="346"/>
    </row>
    <row r="112" spans="1:16" x14ac:dyDescent="0.25">
      <c r="A112" s="346"/>
      <c r="B112" s="346"/>
      <c r="C112" s="346"/>
      <c r="D112" s="346"/>
      <c r="E112" s="346"/>
      <c r="F112" s="346"/>
      <c r="G112" s="346"/>
      <c r="H112" s="346"/>
      <c r="I112" s="346"/>
      <c r="J112" s="346"/>
      <c r="K112" s="346"/>
      <c r="L112" s="346"/>
      <c r="M112" s="346"/>
      <c r="N112" s="346"/>
      <c r="O112" s="346"/>
      <c r="P112" s="346"/>
    </row>
    <row r="113" spans="1:16" x14ac:dyDescent="0.25">
      <c r="A113" s="346"/>
      <c r="B113" s="346"/>
      <c r="C113" s="346"/>
      <c r="D113" s="346"/>
      <c r="E113" s="346"/>
      <c r="F113" s="346"/>
      <c r="G113" s="346"/>
      <c r="H113" s="346"/>
      <c r="I113" s="346"/>
      <c r="J113" s="346"/>
      <c r="K113" s="346"/>
      <c r="L113" s="346"/>
      <c r="M113" s="346"/>
      <c r="N113" s="346"/>
      <c r="O113" s="346"/>
      <c r="P113" s="346"/>
    </row>
    <row r="114" spans="1:16" x14ac:dyDescent="0.25">
      <c r="A114" s="346"/>
      <c r="B114" s="346"/>
      <c r="C114" s="346"/>
      <c r="D114" s="346"/>
      <c r="E114" s="346"/>
      <c r="F114" s="346"/>
      <c r="G114" s="346"/>
      <c r="H114" s="346"/>
      <c r="I114" s="346"/>
      <c r="J114" s="346"/>
      <c r="K114" s="346"/>
      <c r="L114" s="346"/>
      <c r="M114" s="346"/>
      <c r="N114" s="346"/>
      <c r="O114" s="346"/>
      <c r="P114" s="346"/>
    </row>
    <row r="115" spans="1:16" x14ac:dyDescent="0.25">
      <c r="A115" s="346"/>
      <c r="B115" s="346"/>
      <c r="C115" s="346"/>
      <c r="D115" s="346"/>
      <c r="E115" s="346"/>
      <c r="F115" s="346"/>
      <c r="G115" s="346"/>
      <c r="H115" s="346"/>
      <c r="I115" s="346"/>
      <c r="J115" s="346"/>
      <c r="K115" s="346"/>
      <c r="L115" s="346"/>
      <c r="M115" s="346"/>
      <c r="N115" s="346"/>
      <c r="O115" s="346"/>
      <c r="P115" s="346"/>
    </row>
    <row r="116" spans="1:16" x14ac:dyDescent="0.25">
      <c r="A116" s="346"/>
      <c r="B116" s="346"/>
      <c r="C116" s="346"/>
      <c r="D116" s="346"/>
      <c r="E116" s="346"/>
      <c r="F116" s="346"/>
      <c r="G116" s="346"/>
      <c r="H116" s="346"/>
      <c r="I116" s="346"/>
      <c r="J116" s="346"/>
      <c r="K116" s="346"/>
      <c r="L116" s="346"/>
      <c r="M116" s="346"/>
      <c r="N116" s="346"/>
      <c r="O116" s="346"/>
      <c r="P116" s="346"/>
    </row>
    <row r="117" spans="1:16" x14ac:dyDescent="0.25">
      <c r="A117" s="346"/>
      <c r="B117" s="346"/>
      <c r="C117" s="346"/>
      <c r="D117" s="346"/>
      <c r="E117" s="346"/>
      <c r="F117" s="346"/>
      <c r="G117" s="346"/>
      <c r="H117" s="346"/>
      <c r="I117" s="346"/>
      <c r="J117" s="346"/>
      <c r="K117" s="346"/>
      <c r="L117" s="346"/>
      <c r="M117" s="346"/>
      <c r="N117" s="346"/>
      <c r="O117" s="346"/>
      <c r="P117" s="346"/>
    </row>
    <row r="118" spans="1:16" x14ac:dyDescent="0.25">
      <c r="A118" s="346"/>
      <c r="B118" s="346"/>
      <c r="C118" s="346"/>
      <c r="D118" s="346"/>
      <c r="E118" s="346"/>
      <c r="F118" s="346"/>
      <c r="G118" s="346"/>
      <c r="H118" s="346"/>
      <c r="I118" s="346"/>
      <c r="J118" s="346"/>
      <c r="K118" s="346"/>
      <c r="L118" s="346"/>
      <c r="M118" s="346"/>
      <c r="N118" s="346"/>
      <c r="O118" s="346"/>
      <c r="P118" s="346"/>
    </row>
    <row r="119" spans="1:16" x14ac:dyDescent="0.25">
      <c r="A119" s="346"/>
      <c r="B119" s="346"/>
      <c r="C119" s="346"/>
      <c r="D119" s="346"/>
      <c r="E119" s="346"/>
      <c r="F119" s="346"/>
      <c r="G119" s="346"/>
      <c r="H119" s="346"/>
      <c r="I119" s="346"/>
      <c r="J119" s="346"/>
      <c r="K119" s="346"/>
      <c r="L119" s="346"/>
      <c r="M119" s="346"/>
      <c r="N119" s="346"/>
      <c r="O119" s="346"/>
      <c r="P119" s="346"/>
    </row>
    <row r="120" spans="1:16" x14ac:dyDescent="0.25">
      <c r="A120" s="346"/>
      <c r="B120" s="346"/>
      <c r="C120" s="346"/>
      <c r="D120" s="346"/>
      <c r="E120" s="346"/>
      <c r="F120" s="346"/>
      <c r="G120" s="346"/>
      <c r="H120" s="346"/>
      <c r="I120" s="346"/>
      <c r="J120" s="346"/>
      <c r="K120" s="346"/>
      <c r="L120" s="346"/>
      <c r="M120" s="346"/>
      <c r="N120" s="346"/>
      <c r="O120" s="346"/>
      <c r="P120" s="346"/>
    </row>
    <row r="121" spans="1:16" x14ac:dyDescent="0.25">
      <c r="A121" s="346"/>
      <c r="B121" s="346"/>
      <c r="C121" s="346"/>
      <c r="D121" s="346"/>
      <c r="E121" s="346"/>
      <c r="F121" s="346"/>
      <c r="G121" s="346"/>
      <c r="H121" s="346"/>
      <c r="I121" s="346"/>
      <c r="J121" s="346"/>
      <c r="K121" s="346"/>
      <c r="L121" s="346"/>
      <c r="M121" s="346"/>
      <c r="N121" s="346"/>
      <c r="O121" s="346"/>
      <c r="P121" s="346"/>
    </row>
    <row r="122" spans="1:16" x14ac:dyDescent="0.25">
      <c r="A122" s="346"/>
      <c r="B122" s="346"/>
      <c r="C122" s="346"/>
      <c r="D122" s="346"/>
      <c r="E122" s="346"/>
      <c r="F122" s="346"/>
      <c r="G122" s="346"/>
      <c r="H122" s="346"/>
      <c r="I122" s="346"/>
      <c r="J122" s="346"/>
      <c r="K122" s="346"/>
      <c r="L122" s="346"/>
      <c r="M122" s="346"/>
      <c r="N122" s="346"/>
      <c r="O122" s="346"/>
      <c r="P122" s="346"/>
    </row>
    <row r="123" spans="1:16" x14ac:dyDescent="0.25">
      <c r="A123" s="346"/>
      <c r="B123" s="346"/>
      <c r="C123" s="346"/>
      <c r="D123" s="346"/>
      <c r="E123" s="346"/>
      <c r="F123" s="346"/>
      <c r="G123" s="346"/>
      <c r="H123" s="346"/>
      <c r="I123" s="346"/>
      <c r="J123" s="346"/>
      <c r="K123" s="346"/>
      <c r="L123" s="346"/>
      <c r="M123" s="346"/>
      <c r="N123" s="346"/>
      <c r="O123" s="346"/>
      <c r="P123" s="346"/>
    </row>
    <row r="124" spans="1:16" x14ac:dyDescent="0.25">
      <c r="A124" s="346"/>
      <c r="B124" s="346"/>
      <c r="C124" s="346"/>
      <c r="D124" s="346"/>
      <c r="E124" s="346"/>
      <c r="F124" s="346"/>
      <c r="G124" s="346"/>
      <c r="H124" s="346"/>
      <c r="I124" s="346"/>
      <c r="J124" s="346"/>
      <c r="K124" s="346"/>
      <c r="L124" s="346"/>
      <c r="M124" s="346"/>
      <c r="N124" s="346"/>
      <c r="O124" s="346"/>
      <c r="P124" s="346"/>
    </row>
    <row r="125" spans="1:16" x14ac:dyDescent="0.25">
      <c r="A125" s="346"/>
      <c r="B125" s="346"/>
      <c r="C125" s="346"/>
      <c r="D125" s="346"/>
      <c r="E125" s="346"/>
      <c r="F125" s="346"/>
      <c r="G125" s="346"/>
      <c r="H125" s="346"/>
      <c r="I125" s="346"/>
      <c r="J125" s="346"/>
      <c r="K125" s="346"/>
      <c r="L125" s="346"/>
      <c r="M125" s="346"/>
      <c r="N125" s="346"/>
      <c r="O125" s="346"/>
      <c r="P125" s="346"/>
    </row>
    <row r="126" spans="1:16" x14ac:dyDescent="0.25">
      <c r="A126" s="346"/>
      <c r="B126" s="346"/>
      <c r="C126" s="346"/>
      <c r="D126" s="346"/>
      <c r="E126" s="346"/>
      <c r="F126" s="346"/>
      <c r="G126" s="346"/>
      <c r="H126" s="346"/>
      <c r="I126" s="346"/>
      <c r="J126" s="346"/>
      <c r="K126" s="346"/>
      <c r="L126" s="346"/>
      <c r="M126" s="346"/>
      <c r="N126" s="346"/>
      <c r="O126" s="346"/>
      <c r="P126" s="346"/>
    </row>
    <row r="127" spans="1:16" x14ac:dyDescent="0.25">
      <c r="A127" s="346"/>
      <c r="B127" s="346"/>
      <c r="C127" s="346"/>
      <c r="D127" s="346"/>
      <c r="E127" s="346"/>
      <c r="F127" s="346"/>
      <c r="G127" s="346"/>
      <c r="H127" s="346"/>
      <c r="I127" s="346"/>
      <c r="J127" s="346"/>
      <c r="K127" s="346"/>
      <c r="L127" s="346"/>
      <c r="M127" s="346"/>
      <c r="N127" s="346"/>
      <c r="O127" s="346"/>
      <c r="P127" s="346"/>
    </row>
    <row r="128" spans="1:16" x14ac:dyDescent="0.25">
      <c r="A128" s="346"/>
      <c r="B128" s="346"/>
      <c r="C128" s="346"/>
      <c r="D128" s="346"/>
      <c r="E128" s="346"/>
      <c r="F128" s="346"/>
      <c r="G128" s="346"/>
      <c r="H128" s="346"/>
      <c r="I128" s="346"/>
      <c r="J128" s="346"/>
      <c r="K128" s="346"/>
      <c r="L128" s="346"/>
      <c r="M128" s="346"/>
      <c r="N128" s="346"/>
      <c r="O128" s="346"/>
      <c r="P128" s="346"/>
    </row>
    <row r="129" spans="1:16" ht="31.5" customHeight="1" x14ac:dyDescent="0.25">
      <c r="A129" s="346"/>
      <c r="B129" s="346"/>
      <c r="C129" s="346"/>
      <c r="D129" s="346"/>
      <c r="E129" s="346"/>
      <c r="F129" s="346"/>
      <c r="G129" s="346"/>
      <c r="H129" s="346"/>
      <c r="I129" s="346"/>
      <c r="J129" s="346"/>
      <c r="K129" s="346"/>
      <c r="L129" s="346"/>
      <c r="M129" s="346"/>
      <c r="N129" s="346"/>
      <c r="O129" s="346"/>
      <c r="P129" s="346"/>
    </row>
    <row r="130" spans="1:16" x14ac:dyDescent="0.25"/>
    <row r="131" spans="1:16" x14ac:dyDescent="0.25"/>
    <row r="132" spans="1:16" x14ac:dyDescent="0.25"/>
  </sheetData>
  <sheetProtection algorithmName="SHA-512" hashValue="iyQ2i9KBz8eZGXsqqmOHLNA6bKH+Y2G3iCQxU5pUUbHLBUpbkH3wsgoR3Lcgz2n/BWUTV4CFVCDOTuIzOZeZpQ==" saltValue="gkMcQaZi+mhtUtp6HcJTOw==" spinCount="100000" sheet="1" objects="1" scenarios="1"/>
  <mergeCells count="2">
    <mergeCell ref="A1:P1"/>
    <mergeCell ref="A2:P12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645F-C7A5-463B-B482-77FB14EAF214}">
  <dimension ref="A1:K31"/>
  <sheetViews>
    <sheetView showGridLines="0" workbookViewId="0">
      <selection activeCell="H18" sqref="H18"/>
    </sheetView>
  </sheetViews>
  <sheetFormatPr defaultColWidth="0" defaultRowHeight="15" zeroHeight="1" x14ac:dyDescent="0.25"/>
  <cols>
    <col min="1" max="1" width="1.7109375" customWidth="1"/>
    <col min="2" max="2" width="17.85546875" customWidth="1"/>
    <col min="3" max="3" width="1.28515625" customWidth="1"/>
    <col min="4" max="4" width="9.140625" customWidth="1"/>
    <col min="5" max="5" width="1.140625" customWidth="1"/>
    <col min="6" max="6" width="21.7109375" customWidth="1"/>
    <col min="7" max="7" width="1" customWidth="1"/>
    <col min="8" max="8" width="56" customWidth="1"/>
    <col min="9" max="9" width="1.42578125" customWidth="1"/>
    <col min="10" max="11" width="9.140625" customWidth="1"/>
    <col min="12" max="16384" width="9.140625" hidden="1"/>
  </cols>
  <sheetData>
    <row r="1" spans="2:8" x14ac:dyDescent="0.25"/>
    <row r="2" spans="2:8" ht="33.75" x14ac:dyDescent="0.5">
      <c r="B2" s="96" t="s">
        <v>1668</v>
      </c>
      <c r="C2" s="336"/>
    </row>
    <row r="3" spans="2:8" x14ac:dyDescent="0.25"/>
    <row r="4" spans="2:8" x14ac:dyDescent="0.25"/>
    <row r="5" spans="2:8" x14ac:dyDescent="0.25"/>
    <row r="6" spans="2:8" x14ac:dyDescent="0.25"/>
    <row r="7" spans="2:8" x14ac:dyDescent="0.25">
      <c r="B7" s="99" t="s">
        <v>35</v>
      </c>
      <c r="D7" s="99" t="s">
        <v>1669</v>
      </c>
      <c r="F7" s="99" t="s">
        <v>1670</v>
      </c>
      <c r="H7" s="99" t="s">
        <v>1671</v>
      </c>
    </row>
    <row r="8" spans="2:8" x14ac:dyDescent="0.25">
      <c r="B8" s="337">
        <v>44811</v>
      </c>
      <c r="D8" t="s">
        <v>1672</v>
      </c>
      <c r="H8" t="s">
        <v>1673</v>
      </c>
    </row>
    <row r="9" spans="2:8" x14ac:dyDescent="0.25">
      <c r="H9" t="s">
        <v>1821</v>
      </c>
    </row>
    <row r="10" spans="2:8" x14ac:dyDescent="0.25">
      <c r="B10" s="337">
        <v>44848</v>
      </c>
      <c r="D10" t="s">
        <v>1676</v>
      </c>
      <c r="H10" t="s">
        <v>1674</v>
      </c>
    </row>
    <row r="11" spans="2:8" x14ac:dyDescent="0.25">
      <c r="H11" t="s">
        <v>1675</v>
      </c>
    </row>
    <row r="12" spans="2:8" x14ac:dyDescent="0.25">
      <c r="B12" s="337">
        <v>45187</v>
      </c>
      <c r="D12" t="s">
        <v>1699</v>
      </c>
      <c r="F12" t="s">
        <v>1702</v>
      </c>
      <c r="H12" t="s">
        <v>1788</v>
      </c>
    </row>
    <row r="13" spans="2:8" x14ac:dyDescent="0.25">
      <c r="F13" t="s">
        <v>1700</v>
      </c>
      <c r="H13" t="s">
        <v>1701</v>
      </c>
    </row>
    <row r="14" spans="2:8" x14ac:dyDescent="0.25">
      <c r="F14" t="s">
        <v>1703</v>
      </c>
      <c r="H14" t="s">
        <v>1789</v>
      </c>
    </row>
    <row r="15" spans="2:8" x14ac:dyDescent="0.25">
      <c r="H15" t="s">
        <v>1704</v>
      </c>
    </row>
    <row r="16" spans="2:8" x14ac:dyDescent="0.25">
      <c r="B16" s="337">
        <v>45256</v>
      </c>
      <c r="D16" t="s">
        <v>1811</v>
      </c>
      <c r="F16" t="s">
        <v>1703</v>
      </c>
      <c r="H16" t="s">
        <v>1812</v>
      </c>
    </row>
    <row r="17" spans="2:8" x14ac:dyDescent="0.25">
      <c r="B17" s="337">
        <v>45545</v>
      </c>
      <c r="D17" t="s">
        <v>1819</v>
      </c>
      <c r="H17" t="s">
        <v>1820</v>
      </c>
    </row>
    <row r="18" spans="2:8" x14ac:dyDescent="0.25">
      <c r="H18" t="s">
        <v>1822</v>
      </c>
    </row>
    <row r="19" spans="2:8" x14ac:dyDescent="0.25"/>
    <row r="20" spans="2:8" x14ac:dyDescent="0.25"/>
    <row r="21" spans="2:8" x14ac:dyDescent="0.25"/>
    <row r="22" spans="2:8" x14ac:dyDescent="0.25"/>
    <row r="23" spans="2:8" x14ac:dyDescent="0.25"/>
    <row r="24" spans="2:8" x14ac:dyDescent="0.25"/>
    <row r="25" spans="2:8" x14ac:dyDescent="0.25"/>
    <row r="26" spans="2:8" x14ac:dyDescent="0.25"/>
    <row r="27" spans="2:8" x14ac:dyDescent="0.25"/>
    <row r="28" spans="2:8" x14ac:dyDescent="0.25"/>
    <row r="29" spans="2:8" x14ac:dyDescent="0.25"/>
    <row r="30" spans="2:8" x14ac:dyDescent="0.25"/>
    <row r="31" spans="2:8" x14ac:dyDescent="0.25"/>
  </sheetData>
  <sheetProtection algorithmName="SHA-512" hashValue="d6E3opQ+V46F9pFIhFFBo2q4+E/tkIG1G89a9JYfrrbWc1Dru6ral1PHo7vfL1Ljt/I1gGhVioaN11ciLWN/OQ==" saltValue="L4Id6WALtyB8U3ho3klhlA=="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AC328-BD72-4B07-BD0D-46099F5ADD2C}">
  <sheetPr codeName="Blad1"/>
  <dimension ref="A1:Y1008"/>
  <sheetViews>
    <sheetView showGridLines="0" zoomScaleNormal="100" workbookViewId="0">
      <selection activeCell="E4" sqref="E4"/>
    </sheetView>
  </sheetViews>
  <sheetFormatPr defaultColWidth="0" defaultRowHeight="0" customHeight="1" zeroHeight="1" x14ac:dyDescent="0.25"/>
  <cols>
    <col min="1" max="1" width="2.85546875" style="3" customWidth="1"/>
    <col min="2" max="2" width="20.42578125" style="3" customWidth="1"/>
    <col min="3" max="3" width="49.42578125" style="3" customWidth="1"/>
    <col min="4" max="4" width="9.140625" style="3" customWidth="1"/>
    <col min="5" max="5" width="10.7109375" style="3" customWidth="1"/>
    <col min="6" max="6" width="20.42578125" style="3" customWidth="1"/>
    <col min="7" max="7" width="51.85546875" style="3" customWidth="1"/>
    <col min="8" max="8" width="8" style="3" customWidth="1"/>
    <col min="9" max="9" width="18" style="31" hidden="1" customWidth="1"/>
    <col min="10" max="10" width="5.140625" style="31" hidden="1" customWidth="1"/>
    <col min="11" max="11" width="10" style="31" hidden="1" customWidth="1"/>
    <col min="12" max="12" width="14.28515625" style="31" hidden="1" customWidth="1"/>
    <col min="13" max="13" width="10" style="31" hidden="1" customWidth="1"/>
    <col min="14" max="14" width="8.7109375" style="31" hidden="1" customWidth="1"/>
    <col min="15" max="15" width="4.140625" style="31" hidden="1" customWidth="1"/>
    <col min="16" max="25" width="8.85546875" style="3" hidden="1" customWidth="1"/>
    <col min="26" max="16384" width="14.42578125" style="3" hidden="1"/>
  </cols>
  <sheetData>
    <row r="1" spans="1:25" ht="33.75" x14ac:dyDescent="0.5">
      <c r="A1" s="1"/>
      <c r="B1" s="96" t="s">
        <v>1814</v>
      </c>
      <c r="C1" s="96"/>
      <c r="D1" s="96"/>
      <c r="E1" s="96"/>
      <c r="F1" s="96"/>
      <c r="G1" s="1"/>
      <c r="H1" s="1"/>
      <c r="I1" s="2" t="s">
        <v>1212</v>
      </c>
    </row>
    <row r="2" spans="1:25" ht="15" x14ac:dyDescent="0.25">
      <c r="A2" s="1"/>
      <c r="B2" s="4" t="s">
        <v>12</v>
      </c>
      <c r="C2" s="1"/>
      <c r="D2" s="1"/>
      <c r="E2" s="1"/>
      <c r="F2" s="1"/>
      <c r="G2" s="1"/>
      <c r="H2" s="1"/>
    </row>
    <row r="3" spans="1:25" ht="15" x14ac:dyDescent="0.25">
      <c r="A3" s="1"/>
      <c r="B3" s="1"/>
      <c r="C3" s="1"/>
      <c r="D3" s="5" t="s">
        <v>13</v>
      </c>
      <c r="E3" s="5" t="s">
        <v>14</v>
      </c>
      <c r="F3" s="1"/>
      <c r="G3" s="1"/>
      <c r="H3" s="1"/>
      <c r="I3" s="130" t="s">
        <v>1620</v>
      </c>
      <c r="J3" s="130"/>
      <c r="K3" s="130" t="s">
        <v>1618</v>
      </c>
    </row>
    <row r="4" spans="1:25" ht="15" x14ac:dyDescent="0.25">
      <c r="A4" s="1"/>
      <c r="B4" s="101" t="s">
        <v>15</v>
      </c>
      <c r="C4" s="100"/>
      <c r="D4" s="5">
        <v>300</v>
      </c>
      <c r="E4" s="6"/>
      <c r="F4" s="1"/>
      <c r="G4" s="1"/>
      <c r="I4" s="130" t="s">
        <v>24</v>
      </c>
      <c r="J4" s="130">
        <f t="shared" ref="J4:J9" si="0">IF(K4="FOUT",1,0)</f>
        <v>1</v>
      </c>
      <c r="K4" s="130" t="str">
        <f>_xlfn.IFNA(IF(E4=0,"FOUT","GOED"),"Fout")</f>
        <v>FOUT</v>
      </c>
    </row>
    <row r="5" spans="1:25" ht="15" x14ac:dyDescent="0.25">
      <c r="A5" s="1"/>
      <c r="B5" s="7"/>
      <c r="C5" s="7"/>
      <c r="D5" s="5"/>
      <c r="E5" s="8"/>
      <c r="F5" s="1"/>
      <c r="G5" s="9" t="s">
        <v>1815</v>
      </c>
      <c r="I5" s="130" t="s">
        <v>26</v>
      </c>
      <c r="J5" s="130">
        <f t="shared" si="0"/>
        <v>1</v>
      </c>
      <c r="K5" s="130" t="str">
        <f>_xlfn.IFNA(IF(OR(C17="",C17&gt;1),"FOUT","GOED"),"FOUT")</f>
        <v>FOUT</v>
      </c>
    </row>
    <row r="6" spans="1:25" ht="15" x14ac:dyDescent="0.25">
      <c r="A6" s="1"/>
      <c r="B6" s="101" t="s">
        <v>16</v>
      </c>
      <c r="C6" s="100"/>
      <c r="D6" s="5"/>
      <c r="E6" s="59"/>
      <c r="F6" s="1"/>
      <c r="G6" s="9" t="s">
        <v>1816</v>
      </c>
      <c r="I6" s="130" t="s">
        <v>29</v>
      </c>
      <c r="J6" s="130">
        <f t="shared" si="0"/>
        <v>1</v>
      </c>
      <c r="K6" s="130" t="str">
        <f>IF(C20="","FOUT","GOED")</f>
        <v>FOUT</v>
      </c>
    </row>
    <row r="7" spans="1:25" ht="15" x14ac:dyDescent="0.25">
      <c r="A7" s="1"/>
      <c r="B7" s="1"/>
      <c r="C7" s="1"/>
      <c r="D7" s="1"/>
      <c r="E7" s="1"/>
      <c r="F7" s="1"/>
      <c r="G7" s="1"/>
      <c r="H7" s="1"/>
      <c r="I7" s="130" t="s">
        <v>27</v>
      </c>
      <c r="J7" s="130">
        <f t="shared" si="0"/>
        <v>1</v>
      </c>
      <c r="K7" s="130" t="str">
        <f>IF(C23="","FOUT","GOED")</f>
        <v>FOUT</v>
      </c>
      <c r="L7" s="40"/>
      <c r="M7" s="40"/>
      <c r="N7" s="40"/>
      <c r="O7" s="40"/>
      <c r="P7" s="1"/>
      <c r="Q7" s="1"/>
      <c r="R7" s="1"/>
      <c r="S7" s="1"/>
      <c r="T7" s="1"/>
      <c r="U7" s="1"/>
      <c r="V7" s="1"/>
      <c r="W7" s="1"/>
      <c r="X7" s="1"/>
      <c r="Y7" s="1"/>
    </row>
    <row r="8" spans="1:25" ht="15" x14ac:dyDescent="0.25">
      <c r="A8" s="1"/>
      <c r="B8" s="101" t="s">
        <v>17</v>
      </c>
      <c r="C8" s="100"/>
      <c r="D8" s="1"/>
      <c r="F8" s="101" t="s">
        <v>18</v>
      </c>
      <c r="G8" s="100"/>
      <c r="I8" s="176" t="s">
        <v>1617</v>
      </c>
      <c r="J8" s="130">
        <f t="shared" si="0"/>
        <v>1</v>
      </c>
      <c r="K8" s="130" t="str">
        <f>IF(G17="","FOUT","GOED")</f>
        <v>FOUT</v>
      </c>
    </row>
    <row r="9" spans="1:25" ht="15" x14ac:dyDescent="0.25">
      <c r="A9" s="1"/>
      <c r="B9" s="10"/>
      <c r="C9" s="10"/>
      <c r="D9" s="1"/>
      <c r="E9" s="1"/>
      <c r="F9" s="1"/>
      <c r="G9" s="1"/>
      <c r="H9" s="1"/>
      <c r="I9" s="176" t="s">
        <v>1625</v>
      </c>
      <c r="J9" s="130">
        <f t="shared" si="0"/>
        <v>0</v>
      </c>
      <c r="K9" s="130" t="str">
        <f>IF(G37="","FOUT","GOED")</f>
        <v>GOED</v>
      </c>
      <c r="L9" s="40"/>
      <c r="M9" s="40"/>
      <c r="N9" s="40"/>
      <c r="O9" s="40"/>
      <c r="P9" s="1"/>
      <c r="Q9" s="1"/>
      <c r="R9" s="1"/>
      <c r="S9" s="1"/>
      <c r="T9" s="1"/>
      <c r="U9" s="1"/>
      <c r="V9" s="1"/>
      <c r="W9" s="1"/>
      <c r="X9" s="1"/>
      <c r="Y9" s="1"/>
    </row>
    <row r="10" spans="1:25" ht="15" x14ac:dyDescent="0.25">
      <c r="A10" s="1"/>
      <c r="B10" s="17" t="s">
        <v>19</v>
      </c>
      <c r="C10" s="102" t="str">
        <f>IFERROR(VLOOKUP(E4,'Data en informatie'!T:X,2,0),"")</f>
        <v/>
      </c>
      <c r="D10" s="1"/>
      <c r="E10" s="1"/>
      <c r="F10" s="17" t="s">
        <v>1944</v>
      </c>
      <c r="G10" s="102" t="str">
        <f>IFERROR(VLOOKUP(E4,'Data en informatie'!T:X,5,0),"")</f>
        <v/>
      </c>
      <c r="H10" s="1"/>
      <c r="I10" s="130" t="s">
        <v>1619</v>
      </c>
      <c r="J10" s="130">
        <f>SUM(J4:J9)</f>
        <v>5</v>
      </c>
      <c r="K10" s="130"/>
      <c r="L10" s="40"/>
      <c r="M10" s="40"/>
      <c r="N10" s="40"/>
      <c r="O10" s="40"/>
      <c r="P10" s="1"/>
      <c r="Q10" s="1"/>
      <c r="R10" s="1"/>
      <c r="S10" s="1"/>
      <c r="T10" s="1"/>
      <c r="U10" s="1"/>
      <c r="V10" s="1"/>
      <c r="W10" s="1"/>
      <c r="X10" s="1"/>
      <c r="Y10" s="1"/>
    </row>
    <row r="11" spans="1:25" ht="15" x14ac:dyDescent="0.25">
      <c r="A11" s="1"/>
      <c r="B11" s="1" t="s">
        <v>20</v>
      </c>
      <c r="C11" s="49"/>
      <c r="D11" s="1"/>
      <c r="E11" s="1"/>
      <c r="F11" s="17" t="s">
        <v>1945</v>
      </c>
      <c r="G11" s="102" t="str">
        <f>IFERROR(VLOOKUP(E4,'Data en informatie'!T:X,4,0),"")</f>
        <v/>
      </c>
      <c r="H11" s="1"/>
      <c r="I11" s="356" t="str">
        <f>IF(J10&gt;0,"Het formulier is niet volledig gevuld","Formulier volledig gevuld")</f>
        <v>Het formulier is niet volledig gevuld</v>
      </c>
      <c r="J11" s="357"/>
      <c r="K11" s="358"/>
      <c r="L11" s="40"/>
      <c r="M11" s="40"/>
      <c r="N11" s="40"/>
      <c r="O11" s="40"/>
      <c r="P11" s="1"/>
      <c r="Q11" s="1"/>
      <c r="R11" s="1"/>
      <c r="S11" s="1"/>
      <c r="T11" s="1"/>
      <c r="U11" s="1"/>
      <c r="V11" s="1"/>
      <c r="W11" s="1"/>
      <c r="X11" s="1"/>
      <c r="Y11" s="1"/>
    </row>
    <row r="12" spans="1:25" ht="15" x14ac:dyDescent="0.25">
      <c r="A12" s="1"/>
      <c r="B12" s="1" t="s">
        <v>1240</v>
      </c>
      <c r="C12" s="49"/>
      <c r="D12" s="1"/>
      <c r="E12" s="1"/>
      <c r="F12" s="1" t="s">
        <v>21</v>
      </c>
      <c r="G12" s="102"/>
      <c r="H12" s="1"/>
    </row>
    <row r="13" spans="1:25" ht="15" x14ac:dyDescent="0.25">
      <c r="A13" s="1"/>
      <c r="B13" s="1" t="s">
        <v>22</v>
      </c>
      <c r="C13" s="49"/>
      <c r="D13" s="1"/>
      <c r="E13" s="1"/>
      <c r="F13" s="1" t="s">
        <v>22</v>
      </c>
      <c r="G13" s="102"/>
      <c r="H13" s="1"/>
    </row>
    <row r="14" spans="1:25" ht="15" x14ac:dyDescent="0.25">
      <c r="A14" s="1"/>
      <c r="B14" s="1" t="s">
        <v>23</v>
      </c>
      <c r="C14" s="49"/>
      <c r="D14" s="1"/>
      <c r="E14" s="1"/>
      <c r="F14" s="1" t="s">
        <v>23</v>
      </c>
      <c r="G14" s="102"/>
      <c r="H14" s="1"/>
    </row>
    <row r="15" spans="1:25" ht="15" x14ac:dyDescent="0.25">
      <c r="A15" s="1"/>
      <c r="B15" s="1"/>
      <c r="C15" s="1"/>
      <c r="D15" s="1"/>
      <c r="E15" s="1"/>
      <c r="F15" s="1"/>
      <c r="G15" s="1"/>
      <c r="H15" s="1"/>
    </row>
    <row r="16" spans="1:25" ht="15" x14ac:dyDescent="0.25">
      <c r="A16" s="1"/>
      <c r="B16" s="101" t="s">
        <v>1215</v>
      </c>
      <c r="C16" s="103"/>
      <c r="D16" s="1"/>
      <c r="E16" s="1"/>
      <c r="F16" s="101" t="s">
        <v>25</v>
      </c>
      <c r="G16" s="103"/>
      <c r="H16" s="40"/>
    </row>
    <row r="17" spans="1:25" ht="15" x14ac:dyDescent="0.25">
      <c r="A17" s="1"/>
      <c r="B17" s="13"/>
      <c r="C17" s="80"/>
      <c r="D17" s="1"/>
      <c r="E17" s="1"/>
      <c r="F17" s="14"/>
      <c r="G17" s="15"/>
      <c r="H17" s="40"/>
    </row>
    <row r="18" spans="1:25" ht="15" x14ac:dyDescent="0.25">
      <c r="A18" s="1"/>
      <c r="B18" s="1"/>
      <c r="C18" s="11"/>
      <c r="D18" s="1"/>
      <c r="E18" s="1"/>
      <c r="F18" s="1"/>
      <c r="G18" s="1"/>
      <c r="H18" s="40"/>
      <c r="N18" s="40"/>
      <c r="O18" s="40"/>
      <c r="P18" s="1"/>
      <c r="Q18" s="1"/>
      <c r="R18" s="1"/>
      <c r="S18" s="1"/>
      <c r="T18" s="1"/>
      <c r="U18" s="1"/>
      <c r="V18" s="1"/>
      <c r="W18" s="1"/>
      <c r="X18" s="1"/>
      <c r="Y18" s="1"/>
    </row>
    <row r="19" spans="1:25" ht="15.75" customHeight="1" x14ac:dyDescent="0.25">
      <c r="A19" s="1"/>
      <c r="B19" s="101" t="s">
        <v>30</v>
      </c>
      <c r="C19" s="103"/>
      <c r="D19" s="1"/>
      <c r="E19" s="1"/>
      <c r="F19" s="360">
        <f>IF(J10=0,"Er is betrokkenheid van het CCE",0)</f>
        <v>0</v>
      </c>
      <c r="G19" s="360"/>
      <c r="H19" s="40"/>
    </row>
    <row r="20" spans="1:25" ht="15.75" customHeight="1" x14ac:dyDescent="0.25">
      <c r="A20" s="1"/>
      <c r="C20" s="12"/>
      <c r="D20" s="1"/>
      <c r="E20" s="1"/>
      <c r="F20" s="38"/>
      <c r="G20" s="114" t="str">
        <f>IF(J10=0,IF(Clientgegevens!X16&gt;0,_xlfn.CONCAT("Ja", ", bij ", Clientgegevens!X16, " cliënt(en)"),"Nee"),"")</f>
        <v/>
      </c>
      <c r="H20" s="112"/>
    </row>
    <row r="21" spans="1:25" ht="15.75" customHeight="1" x14ac:dyDescent="0.25">
      <c r="A21" s="1"/>
      <c r="D21" s="1"/>
      <c r="E21" s="1"/>
      <c r="F21" s="105" t="str">
        <f>IF(J10=0,"Aanvraag betreft profiel exclusief dagbesteding","")</f>
        <v/>
      </c>
      <c r="G21" s="105"/>
      <c r="H21" s="40"/>
    </row>
    <row r="22" spans="1:25" ht="15.75" customHeight="1" x14ac:dyDescent="0.25">
      <c r="A22" s="1"/>
      <c r="B22" s="101" t="s">
        <v>28</v>
      </c>
      <c r="C22" s="100"/>
      <c r="D22" s="1"/>
      <c r="E22" s="1"/>
      <c r="F22" s="115"/>
      <c r="G22" s="114" t="str">
        <f>IF(J10=0,IF(Clientgegevens!X12&gt;0,_xlfn.CONCAT("Ja", ", bij ", Clientgegevens!X12, " cliënt(en)"),"Nee"),"")</f>
        <v/>
      </c>
      <c r="H22" s="40"/>
    </row>
    <row r="23" spans="1:25" ht="15.75" customHeight="1" x14ac:dyDescent="0.25">
      <c r="A23" s="1"/>
      <c r="C23" s="12"/>
      <c r="D23" s="1"/>
      <c r="E23" s="1"/>
      <c r="F23" s="105" t="str">
        <f>IF(J10=0,"Aanvraag betreft profiel exclusief behandeling","")</f>
        <v/>
      </c>
      <c r="G23" s="105"/>
      <c r="H23" s="112"/>
    </row>
    <row r="24" spans="1:25" ht="15.75" customHeight="1" x14ac:dyDescent="0.25">
      <c r="A24" s="1"/>
      <c r="B24" s="5" t="str">
        <f>IF(C23="Meervoudige aanvraag (groepsmeerzorg)","Locatie/groep","")</f>
        <v/>
      </c>
      <c r="C24" s="16"/>
      <c r="D24" s="1"/>
      <c r="E24" s="1"/>
      <c r="F24" s="115"/>
      <c r="G24" s="114" t="str">
        <f>IF(J10=0,IF(Clientgegevens!X14&gt;0,_xlfn.CONCAT("Ja", ", bij ", Clientgegevens!X14, " cliënt(en)"),"Nee"),"")</f>
        <v/>
      </c>
      <c r="H24" s="40"/>
    </row>
    <row r="25" spans="1:25" ht="15.75" customHeight="1" x14ac:dyDescent="0.25">
      <c r="A25" s="1"/>
      <c r="C25" s="1"/>
      <c r="D25" s="1"/>
      <c r="E25" s="1"/>
      <c r="F25" s="105" t="str">
        <f>IF(J10=0,"Contextgebonden middelen zijn hoger dan 7,1% v.h. totale meerzorgbudget","")</f>
        <v/>
      </c>
      <c r="G25" s="105"/>
      <c r="H25" s="112"/>
    </row>
    <row r="26" spans="1:25" ht="15.75" customHeight="1" x14ac:dyDescent="0.25">
      <c r="A26" s="1"/>
      <c r="C26" s="1"/>
      <c r="D26" s="1"/>
      <c r="E26" s="1"/>
      <c r="F26" s="38"/>
      <c r="G26" s="115" t="str">
        <f>IF(J10=0,IF(ISBLANK(C23),"",IF(AND(C23="Meervoudige aanvraag (groepsmeerzorg)",'Aanvraag-overzicht groep'!H41="Nee"),"Ja",IF(AND(OR(C23="Preventieve Meerzorg",C23="Enkelvoudige aanvraag (individueel)"),'Overzicht individueel '!C34="Nee"),"Ja",IF(OR('Overzicht individueel '!C34="Niet van toepassing",'Aanvraag-overzicht groep'!H41="Niet van toepassing"),"Niet van toepassing","Nee")))),"")</f>
        <v/>
      </c>
      <c r="H26" s="40"/>
    </row>
    <row r="27" spans="1:25" ht="15.75" customHeight="1" x14ac:dyDescent="0.25">
      <c r="A27" s="1"/>
      <c r="B27" s="359" t="str">
        <f>IF(C23="Meervoudige aanvraag (groepsmeerzorg)","Totaal aantal clienten in de groep","")</f>
        <v/>
      </c>
      <c r="C27" s="359"/>
      <c r="D27" s="1"/>
      <c r="E27" s="1"/>
      <c r="F27" s="340" t="str">
        <f>IF(AND(C23="Meervoudige aanvraag (groepsmeerzorg)",J10=0),"Aantal cliënten dat in aanmerking komt voor meerzorg binnen de groep","")</f>
        <v/>
      </c>
      <c r="G27" s="340"/>
      <c r="H27" s="40"/>
    </row>
    <row r="28" spans="1:25" ht="15.75" customHeight="1" x14ac:dyDescent="0.25">
      <c r="A28" s="1"/>
      <c r="C28" s="116"/>
      <c r="D28" s="1"/>
      <c r="E28" s="1"/>
      <c r="F28" s="38"/>
      <c r="G28" s="115" t="str">
        <f>IF(AND(C23="Meervoudige aanvraag (groepsmeerzorg)",J10=0),'Aanvraag-overzicht groep'!C5,"")</f>
        <v/>
      </c>
      <c r="H28" s="40"/>
    </row>
    <row r="29" spans="1:25" ht="15.75" customHeight="1" x14ac:dyDescent="0.25">
      <c r="A29" s="1"/>
      <c r="B29" s="1"/>
      <c r="C29" s="1"/>
      <c r="D29" s="1"/>
      <c r="E29" s="1"/>
      <c r="H29" s="40"/>
      <c r="I29" s="40"/>
      <c r="J29" s="40"/>
      <c r="K29" s="40"/>
      <c r="L29" s="40"/>
      <c r="M29" s="40"/>
      <c r="N29" s="40"/>
      <c r="O29" s="40"/>
      <c r="P29" s="1"/>
      <c r="Q29" s="1"/>
    </row>
    <row r="30" spans="1:25" ht="15.75" customHeight="1" x14ac:dyDescent="0.25">
      <c r="A30" s="1"/>
      <c r="B30" s="106" t="s">
        <v>31</v>
      </c>
      <c r="C30" s="107"/>
      <c r="D30" s="1"/>
      <c r="E30" s="1"/>
      <c r="H30" s="40"/>
      <c r="I30" s="40"/>
      <c r="J30" s="40"/>
      <c r="K30" s="40"/>
      <c r="L30" s="40"/>
      <c r="M30" s="40"/>
      <c r="N30" s="40"/>
      <c r="O30" s="40"/>
      <c r="P30" s="1"/>
      <c r="Q30" s="1"/>
    </row>
    <row r="31" spans="1:25" ht="15.75" customHeight="1" x14ac:dyDescent="0.25">
      <c r="A31" s="1"/>
      <c r="B31" s="106"/>
      <c r="C31" s="108" t="s">
        <v>1035</v>
      </c>
      <c r="D31" s="1"/>
      <c r="E31" s="1"/>
      <c r="H31" s="40"/>
      <c r="I31" s="40"/>
      <c r="J31" s="40"/>
      <c r="K31" s="40"/>
      <c r="L31" s="40"/>
      <c r="M31" s="40"/>
      <c r="N31" s="40"/>
      <c r="O31" s="40"/>
      <c r="P31" s="1"/>
      <c r="Q31" s="1"/>
    </row>
    <row r="32" spans="1:25" ht="15.75" customHeight="1" x14ac:dyDescent="0.25">
      <c r="A32" s="1"/>
      <c r="B32" s="106"/>
      <c r="C32" s="108" t="s">
        <v>32</v>
      </c>
      <c r="D32" s="1"/>
      <c r="E32" s="1"/>
      <c r="F32" s="1"/>
      <c r="G32" s="1"/>
      <c r="H32" s="1"/>
      <c r="I32" s="40"/>
      <c r="J32" s="40"/>
      <c r="K32" s="40"/>
      <c r="L32" s="40"/>
      <c r="M32" s="40"/>
      <c r="N32" s="40"/>
      <c r="O32" s="40"/>
      <c r="P32" s="1"/>
      <c r="Q32" s="1"/>
    </row>
    <row r="33" spans="1:17" ht="15.75" customHeight="1" x14ac:dyDescent="0.25">
      <c r="A33" s="1"/>
      <c r="B33" s="17"/>
      <c r="C33" s="108" t="s">
        <v>33</v>
      </c>
      <c r="D33" s="1"/>
      <c r="E33" s="1"/>
      <c r="F33" s="1"/>
      <c r="G33" s="1"/>
      <c r="H33" s="1"/>
      <c r="I33" s="40"/>
      <c r="J33" s="40"/>
      <c r="K33" s="40"/>
      <c r="L33" s="40"/>
      <c r="M33" s="40"/>
      <c r="N33" s="40"/>
      <c r="O33" s="40"/>
      <c r="P33" s="1"/>
      <c r="Q33" s="1"/>
    </row>
    <row r="34" spans="1:17" ht="15.75" customHeight="1" x14ac:dyDescent="0.25">
      <c r="A34" s="1"/>
      <c r="B34" s="347" t="s">
        <v>34</v>
      </c>
      <c r="C34" s="348"/>
      <c r="D34" s="348"/>
      <c r="E34" s="349"/>
      <c r="F34" s="1"/>
      <c r="G34" s="1"/>
      <c r="H34" s="1"/>
      <c r="I34" s="40"/>
      <c r="J34" s="40"/>
      <c r="K34" s="40"/>
      <c r="L34" s="40"/>
      <c r="M34" s="40"/>
      <c r="N34" s="40"/>
      <c r="O34" s="40"/>
      <c r="P34" s="1"/>
      <c r="Q34" s="1"/>
    </row>
    <row r="35" spans="1:17" ht="15.75" customHeight="1" x14ac:dyDescent="0.25">
      <c r="A35" s="1"/>
      <c r="B35" s="350"/>
      <c r="C35" s="351"/>
      <c r="D35" s="351"/>
      <c r="E35" s="352"/>
      <c r="F35" s="1"/>
      <c r="G35" s="1"/>
      <c r="H35" s="1"/>
      <c r="I35" s="40"/>
      <c r="J35" s="40"/>
      <c r="K35" s="40"/>
      <c r="L35" s="40"/>
      <c r="M35" s="40"/>
      <c r="N35" s="40"/>
      <c r="O35" s="40"/>
      <c r="P35" s="1"/>
      <c r="Q35" s="1"/>
    </row>
    <row r="36" spans="1:17" ht="15.75" customHeight="1" x14ac:dyDescent="0.25">
      <c r="A36" s="1"/>
      <c r="B36" s="350"/>
      <c r="C36" s="351"/>
      <c r="D36" s="351"/>
      <c r="E36" s="352"/>
      <c r="F36" s="39"/>
      <c r="G36" s="18" t="s">
        <v>1817</v>
      </c>
      <c r="H36" s="1"/>
      <c r="I36" s="40"/>
      <c r="J36" s="40"/>
      <c r="K36" s="40"/>
      <c r="L36" s="40"/>
      <c r="M36" s="40"/>
      <c r="N36" s="40"/>
      <c r="O36" s="40"/>
      <c r="P36" s="1"/>
      <c r="Q36" s="1"/>
    </row>
    <row r="37" spans="1:17" ht="15.75" customHeight="1" x14ac:dyDescent="0.25">
      <c r="A37" s="1"/>
      <c r="B37" s="353"/>
      <c r="C37" s="354"/>
      <c r="D37" s="354"/>
      <c r="E37" s="355"/>
      <c r="F37" s="39"/>
      <c r="G37" s="46" t="str">
        <f>IFERROR(IF(OR(ISBLANK(C23),(ISBLANK(C17))),"Het formulier is niet volledig gevuld",IF(C23="Meervoudige aanvraag (groepsmeerzorg)",('Aanvraag-overzicht groep'!Q36+'Aanvraag-overzicht groep'!S36),IF(AND('Overzicht individueel '!E39 ="Maatwerk",(OR(C23="Enkelvoudige aanvraag (individueel)",C23="Preventieve Meerzorg"))),'Overzicht individueel '!E40,IF(OR(C23="Enkelvoudige aanvraag (individueel)",C23="Preventieve Meerzorg"),'Overzicht individueel '!E39," ")))),"")</f>
        <v>Het formulier is niet volledig gevuld</v>
      </c>
      <c r="H37" s="40"/>
      <c r="I37" s="40"/>
      <c r="J37" s="40"/>
      <c r="K37" s="40"/>
      <c r="L37" s="40"/>
      <c r="M37" s="40"/>
      <c r="N37" s="40"/>
      <c r="O37" s="40"/>
      <c r="P37" s="1"/>
      <c r="Q37" s="1"/>
    </row>
    <row r="38" spans="1:17" ht="15.75" customHeight="1" x14ac:dyDescent="0.25">
      <c r="A38" s="1"/>
      <c r="B38" s="1"/>
      <c r="C38" s="1"/>
      <c r="D38" s="1"/>
      <c r="E38" s="1"/>
      <c r="F38" s="39"/>
      <c r="G38" s="18" t="s">
        <v>1542</v>
      </c>
      <c r="H38" s="1"/>
      <c r="I38" s="40"/>
      <c r="J38" s="40"/>
      <c r="K38" s="40"/>
      <c r="L38" s="40"/>
      <c r="M38" s="40"/>
      <c r="N38" s="40"/>
      <c r="O38" s="40"/>
      <c r="P38" s="1"/>
      <c r="Q38" s="1"/>
    </row>
    <row r="39" spans="1:17" ht="15.75" customHeight="1" x14ac:dyDescent="0.25">
      <c r="A39" s="1"/>
      <c r="B39" s="1" t="s">
        <v>19</v>
      </c>
      <c r="C39" s="12"/>
      <c r="D39" s="1"/>
      <c r="E39" s="1"/>
      <c r="F39" s="39"/>
      <c r="G39" s="45" t="str">
        <f>IFERROR(IF(OR(ISBLANK(C23),(ISBLANK(C17))),"Het formulier is niet volledig gevuld",IF(OR(C23="Enkelvoudige aanvraag (individueel)",C23="Preventieve Meerzorg"),'Overzicht individueel '!E41,IF(C23="Meervoudige aanvraag (groepsmeerzorg)",'Aanvraag-overzicht groep'!V36,""))),"Het formulier is niet volledig gevuld")</f>
        <v>Het formulier is niet volledig gevuld</v>
      </c>
      <c r="H39" s="40"/>
      <c r="I39" s="40"/>
      <c r="J39" s="40"/>
      <c r="K39" s="40"/>
      <c r="L39" s="40"/>
      <c r="M39" s="40"/>
      <c r="N39" s="40"/>
      <c r="O39" s="40"/>
      <c r="P39" s="1"/>
      <c r="Q39" s="1"/>
    </row>
    <row r="40" spans="1:17" ht="15.75" customHeight="1" x14ac:dyDescent="0.25">
      <c r="A40" s="1"/>
      <c r="B40" s="1" t="s">
        <v>35</v>
      </c>
      <c r="C40" s="339"/>
      <c r="D40" s="1"/>
      <c r="E40" s="1"/>
      <c r="F40" s="39"/>
      <c r="G40" s="18" t="s">
        <v>1239</v>
      </c>
      <c r="H40" s="1"/>
      <c r="I40" s="40"/>
      <c r="J40" s="40"/>
      <c r="K40" s="40"/>
      <c r="L40" s="40"/>
      <c r="M40" s="40"/>
      <c r="N40" s="40"/>
      <c r="O40" s="40"/>
      <c r="P40" s="1"/>
      <c r="Q40" s="1"/>
    </row>
    <row r="41" spans="1:17" ht="15.75" customHeight="1" x14ac:dyDescent="0.25">
      <c r="A41" s="1"/>
      <c r="B41" s="1"/>
      <c r="C41" s="1"/>
      <c r="D41" s="1"/>
      <c r="E41" s="1"/>
      <c r="F41" s="40"/>
      <c r="G41" s="12"/>
      <c r="H41" s="1"/>
      <c r="I41" s="40"/>
      <c r="J41" s="40"/>
      <c r="K41" s="40"/>
      <c r="L41" s="40"/>
      <c r="M41" s="40"/>
      <c r="N41" s="40"/>
      <c r="O41" s="40"/>
      <c r="P41" s="1"/>
      <c r="Q41" s="1"/>
    </row>
    <row r="42" spans="1:17" ht="15.75" customHeight="1" x14ac:dyDescent="0.25">
      <c r="A42" s="1"/>
      <c r="C42" s="1"/>
      <c r="D42" s="1"/>
      <c r="E42" s="1"/>
      <c r="F42" s="1"/>
      <c r="H42" s="1"/>
      <c r="I42" s="40"/>
      <c r="J42" s="40"/>
      <c r="K42" s="40"/>
      <c r="L42" s="40"/>
      <c r="M42" s="40"/>
      <c r="N42" s="40"/>
      <c r="O42" s="40"/>
      <c r="P42" s="1"/>
      <c r="Q42" s="1"/>
    </row>
    <row r="43" spans="1:17" ht="15.75" customHeight="1" x14ac:dyDescent="0.25">
      <c r="A43" s="1"/>
      <c r="D43" s="1"/>
    </row>
    <row r="44" spans="1:17" ht="15.75" hidden="1" customHeight="1" x14ac:dyDescent="0.25">
      <c r="A44" s="1"/>
      <c r="D44" s="1"/>
    </row>
    <row r="45" spans="1:17" ht="15.75" hidden="1" customHeight="1" x14ac:dyDescent="0.25">
      <c r="A45" s="1"/>
      <c r="D45" s="1"/>
    </row>
    <row r="46" spans="1:17" ht="15.75" hidden="1" customHeight="1" x14ac:dyDescent="0.25">
      <c r="A46" s="1"/>
      <c r="D46" s="1"/>
    </row>
    <row r="47" spans="1:17" ht="15.75" hidden="1" customHeight="1" x14ac:dyDescent="0.25">
      <c r="A47" s="1"/>
      <c r="D47" s="1"/>
    </row>
    <row r="48" spans="1:17" ht="15.75" hidden="1" customHeight="1" x14ac:dyDescent="0.25">
      <c r="A48" s="1"/>
      <c r="D48" s="1"/>
    </row>
    <row r="49" spans="1:4" ht="15.75" hidden="1" customHeight="1" x14ac:dyDescent="0.25">
      <c r="A49" s="1"/>
      <c r="D49" s="1"/>
    </row>
    <row r="50" spans="1:4" ht="15.75" hidden="1" customHeight="1" x14ac:dyDescent="0.25">
      <c r="A50" s="1"/>
      <c r="D50" s="1"/>
    </row>
    <row r="51" spans="1:4" ht="15.75" hidden="1" customHeight="1" x14ac:dyDescent="0.25">
      <c r="A51" s="1"/>
      <c r="D51" s="1"/>
    </row>
    <row r="52" spans="1:4" ht="15.75" hidden="1" customHeight="1" x14ac:dyDescent="0.25">
      <c r="A52" s="1"/>
      <c r="D52" s="1"/>
    </row>
    <row r="53" spans="1:4" ht="15.75" hidden="1" customHeight="1" x14ac:dyDescent="0.25">
      <c r="A53" s="1"/>
      <c r="D53" s="1"/>
    </row>
    <row r="54" spans="1:4" ht="15.75" hidden="1" customHeight="1" x14ac:dyDescent="0.25">
      <c r="A54" s="1"/>
      <c r="D54" s="1"/>
    </row>
    <row r="55" spans="1:4" ht="15.75" hidden="1" customHeight="1" x14ac:dyDescent="0.25">
      <c r="A55" s="1"/>
      <c r="D55" s="1"/>
    </row>
    <row r="56" spans="1:4" ht="15.75" hidden="1" customHeight="1" x14ac:dyDescent="0.25">
      <c r="A56" s="1"/>
      <c r="D56" s="1"/>
    </row>
    <row r="57" spans="1:4" ht="15.75" hidden="1" customHeight="1" x14ac:dyDescent="0.25">
      <c r="A57" s="1"/>
      <c r="D57" s="1"/>
    </row>
    <row r="58" spans="1:4" ht="15.75" hidden="1" customHeight="1" x14ac:dyDescent="0.25">
      <c r="A58" s="1"/>
      <c r="D58" s="1"/>
    </row>
    <row r="59" spans="1:4" ht="15.75" hidden="1" customHeight="1" x14ac:dyDescent="0.25">
      <c r="A59" s="1"/>
      <c r="D59" s="1"/>
    </row>
    <row r="60" spans="1:4" ht="15.75" hidden="1" customHeight="1" x14ac:dyDescent="0.25">
      <c r="A60" s="1"/>
      <c r="D60" s="1"/>
    </row>
    <row r="61" spans="1:4" ht="15.75" hidden="1" customHeight="1" x14ac:dyDescent="0.25">
      <c r="A61" s="1"/>
      <c r="D61" s="1"/>
    </row>
    <row r="62" spans="1:4" ht="15.75" hidden="1" customHeight="1" x14ac:dyDescent="0.25">
      <c r="A62" s="1"/>
      <c r="D62" s="1"/>
    </row>
    <row r="63" spans="1:4" ht="15.75" hidden="1" customHeight="1" x14ac:dyDescent="0.25">
      <c r="A63" s="1"/>
      <c r="D63" s="1"/>
    </row>
    <row r="64" spans="1:4" ht="15.75" hidden="1" customHeight="1" x14ac:dyDescent="0.25">
      <c r="A64" s="1"/>
      <c r="D64" s="1"/>
    </row>
    <row r="65" spans="1:4" ht="15.75" hidden="1" customHeight="1" x14ac:dyDescent="0.25">
      <c r="A65" s="1"/>
      <c r="D65" s="1"/>
    </row>
    <row r="66" spans="1:4" ht="15.75" hidden="1" customHeight="1" x14ac:dyDescent="0.25">
      <c r="A66" s="1"/>
      <c r="D66" s="1"/>
    </row>
    <row r="67" spans="1:4" ht="15.75" hidden="1" customHeight="1" x14ac:dyDescent="0.25">
      <c r="A67" s="1"/>
      <c r="D67" s="1"/>
    </row>
    <row r="68" spans="1:4" ht="15.75" hidden="1" customHeight="1" x14ac:dyDescent="0.25">
      <c r="A68" s="1"/>
      <c r="D68" s="1"/>
    </row>
    <row r="69" spans="1:4" ht="15.75" hidden="1" customHeight="1" x14ac:dyDescent="0.25">
      <c r="A69" s="1"/>
      <c r="D69" s="1"/>
    </row>
    <row r="70" spans="1:4" ht="15.75" hidden="1" customHeight="1" x14ac:dyDescent="0.25">
      <c r="A70" s="1"/>
      <c r="D70" s="1"/>
    </row>
    <row r="71" spans="1:4" ht="15.75" hidden="1" customHeight="1" x14ac:dyDescent="0.25">
      <c r="A71" s="1"/>
      <c r="D71" s="1"/>
    </row>
    <row r="72" spans="1:4" ht="15.75" hidden="1" customHeight="1" x14ac:dyDescent="0.25">
      <c r="A72" s="1"/>
      <c r="D72" s="1"/>
    </row>
    <row r="73" spans="1:4" ht="15.75" hidden="1" customHeight="1" x14ac:dyDescent="0.25">
      <c r="A73" s="1"/>
      <c r="D73" s="1"/>
    </row>
    <row r="74" spans="1:4" ht="15.75" hidden="1" customHeight="1" x14ac:dyDescent="0.25">
      <c r="A74" s="1"/>
      <c r="D74" s="1"/>
    </row>
    <row r="75" spans="1:4" ht="15.75" hidden="1" customHeight="1" x14ac:dyDescent="0.25">
      <c r="A75" s="1"/>
      <c r="D75" s="1"/>
    </row>
    <row r="76" spans="1:4" ht="15.75" hidden="1" customHeight="1" x14ac:dyDescent="0.25">
      <c r="A76" s="1"/>
      <c r="D76" s="1"/>
    </row>
    <row r="77" spans="1:4" ht="15.75" hidden="1" customHeight="1" x14ac:dyDescent="0.25">
      <c r="A77" s="1"/>
      <c r="D77" s="1"/>
    </row>
    <row r="78" spans="1:4" ht="15.75" hidden="1" customHeight="1" x14ac:dyDescent="0.25">
      <c r="A78" s="1"/>
      <c r="D78" s="1"/>
    </row>
    <row r="79" spans="1:4" ht="15.75" hidden="1" customHeight="1" x14ac:dyDescent="0.25">
      <c r="A79" s="1"/>
      <c r="D79" s="1"/>
    </row>
    <row r="80" spans="1:4" ht="15.75" hidden="1" customHeight="1" x14ac:dyDescent="0.25">
      <c r="A80" s="1"/>
      <c r="D80" s="1"/>
    </row>
    <row r="81" spans="1:4" ht="15.75" hidden="1" customHeight="1" x14ac:dyDescent="0.25">
      <c r="A81" s="1"/>
      <c r="D81" s="1"/>
    </row>
    <row r="82" spans="1:4" ht="15.75" hidden="1" customHeight="1" x14ac:dyDescent="0.25">
      <c r="A82" s="1"/>
      <c r="D82" s="1"/>
    </row>
    <row r="83" spans="1:4" ht="15.75" hidden="1" customHeight="1" x14ac:dyDescent="0.25">
      <c r="A83" s="1"/>
      <c r="D83" s="1"/>
    </row>
    <row r="84" spans="1:4" ht="15.75" hidden="1" customHeight="1" x14ac:dyDescent="0.25">
      <c r="A84" s="1"/>
      <c r="D84" s="1"/>
    </row>
    <row r="85" spans="1:4" ht="15.75" hidden="1" customHeight="1" x14ac:dyDescent="0.25">
      <c r="A85" s="1"/>
      <c r="D85" s="1"/>
    </row>
    <row r="86" spans="1:4" ht="15.75" hidden="1" customHeight="1" x14ac:dyDescent="0.25">
      <c r="A86" s="1"/>
      <c r="D86" s="1"/>
    </row>
    <row r="87" spans="1:4" ht="15.75" hidden="1" customHeight="1" x14ac:dyDescent="0.25">
      <c r="A87" s="1"/>
      <c r="D87" s="1"/>
    </row>
    <row r="88" spans="1:4" ht="15.75" hidden="1" customHeight="1" x14ac:dyDescent="0.25">
      <c r="A88" s="1"/>
      <c r="D88" s="1"/>
    </row>
    <row r="89" spans="1:4" ht="15.75" hidden="1" customHeight="1" x14ac:dyDescent="0.25">
      <c r="A89" s="1"/>
      <c r="D89" s="1"/>
    </row>
    <row r="90" spans="1:4" ht="15.75" hidden="1" customHeight="1" x14ac:dyDescent="0.25">
      <c r="A90" s="1"/>
      <c r="D90" s="1"/>
    </row>
    <row r="91" spans="1:4" ht="15.75" hidden="1" customHeight="1" x14ac:dyDescent="0.25">
      <c r="A91" s="1"/>
      <c r="D91" s="1"/>
    </row>
    <row r="92" spans="1:4" ht="15.75" hidden="1" customHeight="1" x14ac:dyDescent="0.25">
      <c r="A92" s="1"/>
      <c r="D92" s="1"/>
    </row>
    <row r="93" spans="1:4" ht="15.75" hidden="1" customHeight="1" x14ac:dyDescent="0.25">
      <c r="A93" s="1"/>
      <c r="D93" s="1"/>
    </row>
    <row r="94" spans="1:4" ht="15.75" hidden="1" customHeight="1" x14ac:dyDescent="0.25">
      <c r="A94" s="1"/>
      <c r="D94" s="1"/>
    </row>
    <row r="95" spans="1:4" ht="15.75" hidden="1" customHeight="1" x14ac:dyDescent="0.25">
      <c r="A95" s="1"/>
      <c r="D95" s="1"/>
    </row>
    <row r="96" spans="1:4" ht="15.75" hidden="1" customHeight="1" x14ac:dyDescent="0.25">
      <c r="A96" s="1"/>
      <c r="D96" s="1"/>
    </row>
    <row r="97" spans="1:4" ht="15.75" hidden="1" customHeight="1" x14ac:dyDescent="0.25">
      <c r="A97" s="1"/>
      <c r="D97" s="1"/>
    </row>
    <row r="98" spans="1:4" ht="15.75" hidden="1" customHeight="1" x14ac:dyDescent="0.25">
      <c r="A98" s="1"/>
      <c r="D98" s="1"/>
    </row>
    <row r="99" spans="1:4" ht="15.75" hidden="1" customHeight="1" x14ac:dyDescent="0.25">
      <c r="A99" s="1"/>
      <c r="D99" s="1"/>
    </row>
    <row r="100" spans="1:4" ht="15.75" hidden="1" customHeight="1" x14ac:dyDescent="0.25">
      <c r="A100" s="1"/>
      <c r="D100" s="1"/>
    </row>
    <row r="101" spans="1:4" ht="15.75" hidden="1" customHeight="1" x14ac:dyDescent="0.25">
      <c r="A101" s="1"/>
      <c r="D101" s="1"/>
    </row>
    <row r="102" spans="1:4" ht="15.75" hidden="1" customHeight="1" x14ac:dyDescent="0.25">
      <c r="A102" s="1"/>
      <c r="D102" s="1"/>
    </row>
    <row r="103" spans="1:4" ht="15.75" hidden="1" customHeight="1" x14ac:dyDescent="0.25">
      <c r="A103" s="1"/>
      <c r="D103" s="1"/>
    </row>
    <row r="104" spans="1:4" ht="15.75" hidden="1" customHeight="1" x14ac:dyDescent="0.25">
      <c r="A104" s="1"/>
      <c r="D104" s="1"/>
    </row>
    <row r="105" spans="1:4" ht="15.75" hidden="1" customHeight="1" x14ac:dyDescent="0.25">
      <c r="A105" s="1"/>
      <c r="D105" s="1"/>
    </row>
    <row r="106" spans="1:4" ht="15.75" hidden="1" customHeight="1" x14ac:dyDescent="0.25">
      <c r="A106" s="1"/>
      <c r="D106" s="1"/>
    </row>
    <row r="107" spans="1:4" ht="15.75" hidden="1" customHeight="1" x14ac:dyDescent="0.25">
      <c r="A107" s="1"/>
      <c r="D107" s="1"/>
    </row>
    <row r="108" spans="1:4" ht="15.75" hidden="1" customHeight="1" x14ac:dyDescent="0.25">
      <c r="A108" s="1"/>
      <c r="D108" s="1"/>
    </row>
    <row r="109" spans="1:4" ht="15.75" hidden="1" customHeight="1" x14ac:dyDescent="0.25">
      <c r="A109" s="1"/>
      <c r="D109" s="1"/>
    </row>
    <row r="110" spans="1:4" ht="15.75" hidden="1" customHeight="1" x14ac:dyDescent="0.25">
      <c r="A110" s="1"/>
      <c r="D110" s="1"/>
    </row>
    <row r="111" spans="1:4" ht="15.75" hidden="1" customHeight="1" x14ac:dyDescent="0.25">
      <c r="A111" s="1"/>
      <c r="D111" s="1"/>
    </row>
    <row r="112" spans="1:4" ht="15.75" hidden="1" customHeight="1" x14ac:dyDescent="0.25">
      <c r="A112" s="1"/>
      <c r="D112" s="1"/>
    </row>
    <row r="113" spans="1:4" ht="15.75" hidden="1" customHeight="1" x14ac:dyDescent="0.25">
      <c r="A113" s="1"/>
      <c r="D113" s="1"/>
    </row>
    <row r="114" spans="1:4" ht="15.75" hidden="1" customHeight="1" x14ac:dyDescent="0.25">
      <c r="A114" s="1"/>
      <c r="D114" s="1"/>
    </row>
    <row r="115" spans="1:4" ht="15.75" hidden="1" customHeight="1" x14ac:dyDescent="0.25">
      <c r="A115" s="1"/>
      <c r="D115" s="1"/>
    </row>
    <row r="116" spans="1:4" ht="15.75" hidden="1" customHeight="1" x14ac:dyDescent="0.25">
      <c r="A116" s="1"/>
      <c r="D116" s="1"/>
    </row>
    <row r="117" spans="1:4" ht="15.75" hidden="1" customHeight="1" x14ac:dyDescent="0.25">
      <c r="A117" s="1"/>
      <c r="D117" s="1"/>
    </row>
    <row r="118" spans="1:4" ht="15.75" hidden="1" customHeight="1" x14ac:dyDescent="0.25">
      <c r="A118" s="1"/>
      <c r="D118" s="1"/>
    </row>
    <row r="119" spans="1:4" ht="15.75" hidden="1" customHeight="1" x14ac:dyDescent="0.25">
      <c r="A119" s="1"/>
      <c r="D119" s="1"/>
    </row>
    <row r="120" spans="1:4" ht="15.75" hidden="1" customHeight="1" x14ac:dyDescent="0.25">
      <c r="A120" s="1"/>
      <c r="D120" s="1"/>
    </row>
    <row r="121" spans="1:4" ht="15.75" hidden="1" customHeight="1" x14ac:dyDescent="0.25">
      <c r="A121" s="1"/>
      <c r="D121" s="1"/>
    </row>
    <row r="122" spans="1:4" ht="15.75" hidden="1" customHeight="1" x14ac:dyDescent="0.25">
      <c r="A122" s="1"/>
      <c r="D122" s="1"/>
    </row>
    <row r="123" spans="1:4" ht="15.75" hidden="1" customHeight="1" x14ac:dyDescent="0.25">
      <c r="A123" s="1"/>
      <c r="D123" s="1"/>
    </row>
    <row r="124" spans="1:4" ht="15.75" hidden="1" customHeight="1" x14ac:dyDescent="0.25">
      <c r="A124" s="1"/>
      <c r="D124" s="1"/>
    </row>
    <row r="125" spans="1:4" ht="15.75" hidden="1" customHeight="1" x14ac:dyDescent="0.25">
      <c r="A125" s="1"/>
      <c r="D125" s="1"/>
    </row>
    <row r="126" spans="1:4" ht="15.75" hidden="1" customHeight="1" x14ac:dyDescent="0.25">
      <c r="A126" s="1"/>
      <c r="D126" s="1"/>
    </row>
    <row r="127" spans="1:4" ht="15.75" hidden="1" customHeight="1" x14ac:dyDescent="0.25">
      <c r="A127" s="1"/>
      <c r="D127" s="1"/>
    </row>
    <row r="128" spans="1:4" ht="15.75" hidden="1" customHeight="1" x14ac:dyDescent="0.25">
      <c r="A128" s="1"/>
      <c r="D128" s="1"/>
    </row>
    <row r="129" spans="1:4" ht="15.75" hidden="1" customHeight="1" x14ac:dyDescent="0.25">
      <c r="A129" s="1"/>
      <c r="D129" s="1"/>
    </row>
    <row r="130" spans="1:4" ht="15.75" hidden="1" customHeight="1" x14ac:dyDescent="0.25">
      <c r="A130" s="1"/>
      <c r="D130" s="1"/>
    </row>
    <row r="131" spans="1:4" ht="15.75" hidden="1" customHeight="1" x14ac:dyDescent="0.25">
      <c r="A131" s="1"/>
      <c r="D131" s="1"/>
    </row>
    <row r="132" spans="1:4" ht="15.75" hidden="1" customHeight="1" x14ac:dyDescent="0.25">
      <c r="A132" s="1"/>
      <c r="D132" s="1"/>
    </row>
    <row r="133" spans="1:4" ht="15.75" hidden="1" customHeight="1" x14ac:dyDescent="0.25">
      <c r="A133" s="1"/>
      <c r="D133" s="1"/>
    </row>
    <row r="134" spans="1:4" ht="15.75" hidden="1" customHeight="1" x14ac:dyDescent="0.25">
      <c r="A134" s="1"/>
      <c r="D134" s="1"/>
    </row>
    <row r="135" spans="1:4" ht="15.75" hidden="1" customHeight="1" x14ac:dyDescent="0.25">
      <c r="A135" s="1"/>
      <c r="D135" s="1"/>
    </row>
    <row r="136" spans="1:4" ht="15.75" hidden="1" customHeight="1" x14ac:dyDescent="0.25">
      <c r="A136" s="1"/>
      <c r="D136" s="1"/>
    </row>
    <row r="137" spans="1:4" ht="15.75" hidden="1" customHeight="1" x14ac:dyDescent="0.25">
      <c r="A137" s="1"/>
      <c r="D137" s="1"/>
    </row>
    <row r="138" spans="1:4" ht="15.75" hidden="1" customHeight="1" x14ac:dyDescent="0.25">
      <c r="A138" s="1"/>
      <c r="D138" s="1"/>
    </row>
    <row r="139" spans="1:4" ht="15.75" hidden="1" customHeight="1" x14ac:dyDescent="0.25">
      <c r="A139" s="1"/>
      <c r="D139" s="1"/>
    </row>
    <row r="140" spans="1:4" ht="15.75" hidden="1" customHeight="1" x14ac:dyDescent="0.25">
      <c r="A140" s="1"/>
      <c r="D140" s="1"/>
    </row>
    <row r="141" spans="1:4" ht="15.75" hidden="1" customHeight="1" x14ac:dyDescent="0.25">
      <c r="A141" s="1"/>
      <c r="D141" s="1"/>
    </row>
    <row r="142" spans="1:4" ht="15.75" hidden="1" customHeight="1" x14ac:dyDescent="0.25">
      <c r="A142" s="1"/>
      <c r="D142" s="1"/>
    </row>
    <row r="143" spans="1:4" ht="15.75" hidden="1" customHeight="1" x14ac:dyDescent="0.25">
      <c r="A143" s="1"/>
      <c r="D143" s="1"/>
    </row>
    <row r="144" spans="1:4" ht="15.75" hidden="1" customHeight="1" x14ac:dyDescent="0.25">
      <c r="A144" s="1"/>
      <c r="D144" s="1"/>
    </row>
    <row r="145" spans="1:4" ht="15.75" hidden="1" customHeight="1" x14ac:dyDescent="0.25">
      <c r="A145" s="1"/>
      <c r="D145" s="1"/>
    </row>
    <row r="146" spans="1:4" ht="15.75" hidden="1" customHeight="1" x14ac:dyDescent="0.25">
      <c r="A146" s="1"/>
      <c r="D146" s="1"/>
    </row>
    <row r="147" spans="1:4" ht="15.75" hidden="1" customHeight="1" x14ac:dyDescent="0.25">
      <c r="A147" s="1"/>
      <c r="D147" s="1"/>
    </row>
    <row r="148" spans="1:4" ht="15.75" hidden="1" customHeight="1" x14ac:dyDescent="0.25">
      <c r="A148" s="1"/>
      <c r="D148" s="1"/>
    </row>
    <row r="149" spans="1:4" ht="15.75" hidden="1" customHeight="1" x14ac:dyDescent="0.25">
      <c r="A149" s="1"/>
      <c r="D149" s="1"/>
    </row>
    <row r="150" spans="1:4" ht="15.75" hidden="1" customHeight="1" x14ac:dyDescent="0.25">
      <c r="A150" s="1"/>
      <c r="D150" s="1"/>
    </row>
    <row r="151" spans="1:4" ht="15.75" hidden="1" customHeight="1" x14ac:dyDescent="0.25">
      <c r="A151" s="1"/>
      <c r="D151" s="1"/>
    </row>
    <row r="152" spans="1:4" ht="15.75" hidden="1" customHeight="1" x14ac:dyDescent="0.25">
      <c r="A152" s="1"/>
      <c r="D152" s="1"/>
    </row>
    <row r="153" spans="1:4" ht="15.75" hidden="1" customHeight="1" x14ac:dyDescent="0.25">
      <c r="A153" s="1"/>
      <c r="D153" s="1"/>
    </row>
    <row r="154" spans="1:4" ht="15.75" hidden="1" customHeight="1" x14ac:dyDescent="0.25">
      <c r="A154" s="1"/>
      <c r="D154" s="1"/>
    </row>
    <row r="155" spans="1:4" ht="15.75" hidden="1" customHeight="1" x14ac:dyDescent="0.25">
      <c r="A155" s="1"/>
      <c r="D155" s="1"/>
    </row>
    <row r="156" spans="1:4" ht="15.75" hidden="1" customHeight="1" x14ac:dyDescent="0.25">
      <c r="A156" s="1"/>
      <c r="D156" s="1"/>
    </row>
    <row r="157" spans="1:4" ht="15.75" hidden="1" customHeight="1" x14ac:dyDescent="0.25">
      <c r="A157" s="1"/>
      <c r="D157" s="1"/>
    </row>
    <row r="158" spans="1:4" ht="15.75" hidden="1" customHeight="1" x14ac:dyDescent="0.25">
      <c r="A158" s="1"/>
      <c r="D158" s="1"/>
    </row>
    <row r="159" spans="1:4" ht="15.75" hidden="1" customHeight="1" x14ac:dyDescent="0.25">
      <c r="A159" s="1"/>
      <c r="D159" s="1"/>
    </row>
    <row r="160" spans="1:4" ht="15.75" hidden="1" customHeight="1" x14ac:dyDescent="0.25">
      <c r="A160" s="1"/>
      <c r="D160" s="1"/>
    </row>
    <row r="161" spans="1:4" ht="15.75" hidden="1" customHeight="1" x14ac:dyDescent="0.25">
      <c r="A161" s="1"/>
      <c r="D161" s="1"/>
    </row>
    <row r="162" spans="1:4" ht="15.75" hidden="1" customHeight="1" x14ac:dyDescent="0.25">
      <c r="A162" s="1"/>
      <c r="D162" s="1"/>
    </row>
    <row r="163" spans="1:4" ht="15.75" hidden="1" customHeight="1" x14ac:dyDescent="0.25">
      <c r="A163" s="1"/>
      <c r="D163" s="1"/>
    </row>
    <row r="164" spans="1:4" ht="15.75" hidden="1" customHeight="1" x14ac:dyDescent="0.25">
      <c r="A164" s="1"/>
      <c r="D164" s="1"/>
    </row>
    <row r="165" spans="1:4" ht="15.75" hidden="1" customHeight="1" x14ac:dyDescent="0.25">
      <c r="A165" s="1"/>
      <c r="D165" s="1"/>
    </row>
    <row r="166" spans="1:4" ht="15.75" hidden="1" customHeight="1" x14ac:dyDescent="0.25">
      <c r="A166" s="1"/>
      <c r="D166" s="1"/>
    </row>
    <row r="167" spans="1:4" ht="15.75" hidden="1" customHeight="1" x14ac:dyDescent="0.25">
      <c r="A167" s="1"/>
      <c r="D167" s="1"/>
    </row>
    <row r="168" spans="1:4" ht="15.75" hidden="1" customHeight="1" x14ac:dyDescent="0.25">
      <c r="A168" s="1"/>
      <c r="D168" s="1"/>
    </row>
    <row r="169" spans="1:4" ht="15.75" hidden="1" customHeight="1" x14ac:dyDescent="0.25">
      <c r="A169" s="1"/>
      <c r="D169" s="1"/>
    </row>
    <row r="170" spans="1:4" ht="15.75" hidden="1" customHeight="1" x14ac:dyDescent="0.25">
      <c r="A170" s="1"/>
      <c r="D170" s="1"/>
    </row>
    <row r="171" spans="1:4" ht="15.75" hidden="1" customHeight="1" x14ac:dyDescent="0.25">
      <c r="A171" s="1"/>
      <c r="D171" s="1"/>
    </row>
    <row r="172" spans="1:4" ht="15.75" hidden="1" customHeight="1" x14ac:dyDescent="0.25">
      <c r="A172" s="1"/>
      <c r="D172" s="1"/>
    </row>
    <row r="173" spans="1:4" ht="15.75" hidden="1" customHeight="1" x14ac:dyDescent="0.25">
      <c r="A173" s="1"/>
      <c r="D173" s="1"/>
    </row>
    <row r="174" spans="1:4" ht="15.75" hidden="1" customHeight="1" x14ac:dyDescent="0.25">
      <c r="A174" s="1"/>
      <c r="D174" s="1"/>
    </row>
    <row r="175" spans="1:4" ht="15.75" hidden="1" customHeight="1" x14ac:dyDescent="0.25">
      <c r="A175" s="1"/>
      <c r="D175" s="1"/>
    </row>
    <row r="176" spans="1:4" ht="15.75" hidden="1" customHeight="1" x14ac:dyDescent="0.25">
      <c r="A176" s="1"/>
      <c r="D176" s="1"/>
    </row>
    <row r="177" spans="1:4" ht="15.75" hidden="1" customHeight="1" x14ac:dyDescent="0.25">
      <c r="A177" s="1"/>
      <c r="D177" s="1"/>
    </row>
    <row r="178" spans="1:4" ht="15.75" hidden="1" customHeight="1" x14ac:dyDescent="0.25">
      <c r="A178" s="1"/>
      <c r="D178" s="1"/>
    </row>
    <row r="179" spans="1:4" ht="15.75" hidden="1" customHeight="1" x14ac:dyDescent="0.25">
      <c r="A179" s="1"/>
      <c r="D179" s="1"/>
    </row>
    <row r="180" spans="1:4" ht="15.75" hidden="1" customHeight="1" x14ac:dyDescent="0.25">
      <c r="A180" s="1"/>
      <c r="D180" s="1"/>
    </row>
    <row r="181" spans="1:4" ht="15.75" hidden="1" customHeight="1" x14ac:dyDescent="0.25">
      <c r="A181" s="1"/>
      <c r="D181" s="1"/>
    </row>
    <row r="182" spans="1:4" ht="15.75" hidden="1" customHeight="1" x14ac:dyDescent="0.25">
      <c r="A182" s="1"/>
      <c r="D182" s="1"/>
    </row>
    <row r="183" spans="1:4" ht="15.75" hidden="1" customHeight="1" x14ac:dyDescent="0.25">
      <c r="A183" s="1"/>
      <c r="D183" s="1"/>
    </row>
    <row r="184" spans="1:4" ht="15.75" hidden="1" customHeight="1" x14ac:dyDescent="0.25">
      <c r="A184" s="1"/>
      <c r="D184" s="1"/>
    </row>
    <row r="185" spans="1:4" ht="15.75" hidden="1" customHeight="1" x14ac:dyDescent="0.25">
      <c r="A185" s="1"/>
      <c r="D185" s="1"/>
    </row>
    <row r="186" spans="1:4" ht="15.75" hidden="1" customHeight="1" x14ac:dyDescent="0.25">
      <c r="A186" s="1"/>
      <c r="D186" s="1"/>
    </row>
    <row r="187" spans="1:4" ht="15.75" hidden="1" customHeight="1" x14ac:dyDescent="0.25">
      <c r="A187" s="1"/>
      <c r="D187" s="1"/>
    </row>
    <row r="188" spans="1:4" ht="15.75" hidden="1" customHeight="1" x14ac:dyDescent="0.25">
      <c r="A188" s="1"/>
      <c r="D188" s="1"/>
    </row>
    <row r="189" spans="1:4" ht="15.75" hidden="1" customHeight="1" x14ac:dyDescent="0.25">
      <c r="A189" s="1"/>
      <c r="D189" s="1"/>
    </row>
    <row r="190" spans="1:4" ht="15.75" hidden="1" customHeight="1" x14ac:dyDescent="0.25">
      <c r="A190" s="1"/>
      <c r="D190" s="1"/>
    </row>
    <row r="191" spans="1:4" ht="15.75" hidden="1" customHeight="1" x14ac:dyDescent="0.25">
      <c r="A191" s="1"/>
      <c r="D191" s="1"/>
    </row>
    <row r="192" spans="1:4" ht="15.75" hidden="1" customHeight="1" x14ac:dyDescent="0.25">
      <c r="A192" s="1"/>
      <c r="D192" s="1"/>
    </row>
    <row r="193" spans="1:4" ht="15.75" hidden="1" customHeight="1" x14ac:dyDescent="0.25">
      <c r="A193" s="1"/>
      <c r="D193" s="1"/>
    </row>
    <row r="194" spans="1:4" ht="15.75" hidden="1" customHeight="1" x14ac:dyDescent="0.25">
      <c r="A194" s="1"/>
      <c r="D194" s="1"/>
    </row>
    <row r="195" spans="1:4" ht="15.75" hidden="1" customHeight="1" x14ac:dyDescent="0.25">
      <c r="A195" s="1"/>
      <c r="D195" s="1"/>
    </row>
    <row r="196" spans="1:4" ht="15.75" hidden="1" customHeight="1" x14ac:dyDescent="0.25">
      <c r="A196" s="1"/>
      <c r="D196" s="1"/>
    </row>
    <row r="197" spans="1:4" ht="15.75" hidden="1" customHeight="1" x14ac:dyDescent="0.25">
      <c r="A197" s="1"/>
      <c r="D197" s="1"/>
    </row>
    <row r="198" spans="1:4" ht="15.75" hidden="1" customHeight="1" x14ac:dyDescent="0.25">
      <c r="A198" s="1"/>
      <c r="D198" s="1"/>
    </row>
    <row r="199" spans="1:4" ht="15.75" hidden="1" customHeight="1" x14ac:dyDescent="0.25">
      <c r="A199" s="1"/>
      <c r="D199" s="1"/>
    </row>
    <row r="200" spans="1:4" ht="15.75" hidden="1" customHeight="1" x14ac:dyDescent="0.25">
      <c r="A200" s="1"/>
      <c r="D200" s="1"/>
    </row>
    <row r="201" spans="1:4" ht="15.75" hidden="1" customHeight="1" x14ac:dyDescent="0.25">
      <c r="A201" s="1"/>
      <c r="D201" s="1"/>
    </row>
    <row r="202" spans="1:4" ht="15.75" hidden="1" customHeight="1" x14ac:dyDescent="0.25">
      <c r="A202" s="1"/>
      <c r="D202" s="1"/>
    </row>
    <row r="203" spans="1:4" ht="15.75" hidden="1" customHeight="1" x14ac:dyDescent="0.25">
      <c r="A203" s="1"/>
      <c r="D203" s="1"/>
    </row>
    <row r="204" spans="1:4" ht="15.75" hidden="1" customHeight="1" x14ac:dyDescent="0.25">
      <c r="A204" s="1"/>
      <c r="D204" s="1"/>
    </row>
    <row r="205" spans="1:4" ht="15.75" hidden="1" customHeight="1" x14ac:dyDescent="0.25">
      <c r="A205" s="1"/>
      <c r="D205" s="1"/>
    </row>
    <row r="206" spans="1:4" ht="15.75" hidden="1" customHeight="1" x14ac:dyDescent="0.25">
      <c r="A206" s="1"/>
      <c r="D206" s="1"/>
    </row>
    <row r="207" spans="1:4" ht="15.75" hidden="1" customHeight="1" x14ac:dyDescent="0.25">
      <c r="A207" s="1"/>
      <c r="D207" s="1"/>
    </row>
    <row r="208" spans="1:4" ht="15.75" hidden="1" customHeight="1" x14ac:dyDescent="0.25">
      <c r="A208" s="1"/>
      <c r="D208" s="1"/>
    </row>
    <row r="209" spans="1:4" ht="15.75" hidden="1" customHeight="1" x14ac:dyDescent="0.25">
      <c r="A209" s="1"/>
      <c r="D209" s="1"/>
    </row>
    <row r="210" spans="1:4" ht="15.75" hidden="1" customHeight="1" x14ac:dyDescent="0.25">
      <c r="A210" s="1"/>
      <c r="D210" s="1"/>
    </row>
    <row r="211" spans="1:4" ht="15.75" hidden="1" customHeight="1" x14ac:dyDescent="0.25">
      <c r="A211" s="1"/>
      <c r="D211" s="1"/>
    </row>
    <row r="212" spans="1:4" ht="15.75" hidden="1" customHeight="1" x14ac:dyDescent="0.25">
      <c r="A212" s="1"/>
      <c r="D212" s="1"/>
    </row>
    <row r="213" spans="1:4" ht="15.75" hidden="1" customHeight="1" x14ac:dyDescent="0.25">
      <c r="A213" s="1"/>
      <c r="D213" s="1"/>
    </row>
    <row r="214" spans="1:4" ht="15.75" hidden="1" customHeight="1" x14ac:dyDescent="0.25">
      <c r="A214" s="1"/>
      <c r="D214" s="1"/>
    </row>
    <row r="215" spans="1:4" ht="15.75" hidden="1" customHeight="1" x14ac:dyDescent="0.25">
      <c r="A215" s="1"/>
      <c r="D215" s="1"/>
    </row>
    <row r="216" spans="1:4" ht="15.75" hidden="1" customHeight="1" x14ac:dyDescent="0.25">
      <c r="A216" s="1"/>
      <c r="D216" s="1"/>
    </row>
    <row r="217" spans="1:4" ht="15.75" hidden="1" customHeight="1" x14ac:dyDescent="0.25">
      <c r="A217" s="1"/>
      <c r="D217" s="1"/>
    </row>
    <row r="218" spans="1:4" ht="15.75" hidden="1" customHeight="1" x14ac:dyDescent="0.25">
      <c r="A218" s="1"/>
      <c r="D218" s="1"/>
    </row>
    <row r="219" spans="1:4" ht="15.75" hidden="1" customHeight="1" x14ac:dyDescent="0.25">
      <c r="A219" s="1"/>
      <c r="D219" s="1"/>
    </row>
    <row r="220" spans="1:4" ht="15.75" hidden="1" customHeight="1" x14ac:dyDescent="0.25">
      <c r="A220" s="1"/>
      <c r="D220" s="1"/>
    </row>
    <row r="221" spans="1:4" ht="15.75" hidden="1" customHeight="1" x14ac:dyDescent="0.25">
      <c r="A221" s="1"/>
      <c r="D221" s="1"/>
    </row>
    <row r="222" spans="1:4" ht="15.75" hidden="1" customHeight="1" x14ac:dyDescent="0.25">
      <c r="A222" s="1"/>
      <c r="D222" s="1"/>
    </row>
    <row r="223" spans="1:4" ht="15.75" hidden="1" customHeight="1" x14ac:dyDescent="0.25">
      <c r="A223" s="1"/>
      <c r="D223" s="1"/>
    </row>
    <row r="224" spans="1:4" ht="15.75" hidden="1" customHeight="1" x14ac:dyDescent="0.25">
      <c r="A224" s="1"/>
      <c r="D224" s="1"/>
    </row>
    <row r="225" spans="1:4" ht="15.75" hidden="1" customHeight="1" x14ac:dyDescent="0.25">
      <c r="A225" s="1"/>
      <c r="D225" s="1"/>
    </row>
    <row r="226" spans="1:4" ht="15.75" hidden="1" customHeight="1" x14ac:dyDescent="0.25">
      <c r="A226" s="1"/>
      <c r="D226" s="1"/>
    </row>
    <row r="227" spans="1:4" ht="15.75" hidden="1" customHeight="1" x14ac:dyDescent="0.25">
      <c r="A227" s="1"/>
      <c r="D227" s="1"/>
    </row>
    <row r="228" spans="1:4" ht="15.75" hidden="1" customHeight="1" x14ac:dyDescent="0.25">
      <c r="A228" s="1"/>
      <c r="D228" s="1"/>
    </row>
    <row r="229" spans="1:4" ht="15.75" hidden="1" customHeight="1" x14ac:dyDescent="0.25">
      <c r="A229" s="1"/>
      <c r="D229" s="1"/>
    </row>
    <row r="230" spans="1:4" ht="15.75" hidden="1" customHeight="1" x14ac:dyDescent="0.25">
      <c r="A230" s="1"/>
      <c r="D230" s="1"/>
    </row>
    <row r="231" spans="1:4" ht="15.75" hidden="1" customHeight="1" x14ac:dyDescent="0.25">
      <c r="A231" s="1"/>
      <c r="D231" s="1"/>
    </row>
    <row r="232" spans="1:4" ht="15.75" hidden="1" customHeight="1" x14ac:dyDescent="0.25">
      <c r="A232" s="1"/>
      <c r="D232" s="1"/>
    </row>
    <row r="233" spans="1:4" ht="15.75" hidden="1" customHeight="1" x14ac:dyDescent="0.25">
      <c r="A233" s="1"/>
      <c r="D233" s="1"/>
    </row>
    <row r="234" spans="1:4" ht="15.75" hidden="1" customHeight="1" x14ac:dyDescent="0.25">
      <c r="A234" s="1"/>
      <c r="D234" s="1"/>
    </row>
    <row r="235" spans="1:4" ht="15.75" hidden="1" customHeight="1" x14ac:dyDescent="0.25">
      <c r="A235" s="1"/>
      <c r="D235" s="1"/>
    </row>
    <row r="236" spans="1:4" ht="15.75" hidden="1" customHeight="1" x14ac:dyDescent="0.25">
      <c r="A236" s="1"/>
      <c r="D236" s="1"/>
    </row>
    <row r="237" spans="1:4" ht="15.75" hidden="1" customHeight="1" x14ac:dyDescent="0.25">
      <c r="A237" s="1"/>
      <c r="D237" s="1"/>
    </row>
    <row r="238" spans="1:4" ht="15.75" hidden="1" customHeight="1" x14ac:dyDescent="0.25">
      <c r="A238" s="1"/>
      <c r="D238" s="1"/>
    </row>
    <row r="239" spans="1:4" ht="15.75" hidden="1" customHeight="1" x14ac:dyDescent="0.25">
      <c r="A239" s="1"/>
      <c r="D239" s="1"/>
    </row>
    <row r="240" spans="1:4" ht="15.75" hidden="1" customHeight="1" x14ac:dyDescent="0.25">
      <c r="A240" s="1"/>
      <c r="D240" s="1"/>
    </row>
    <row r="241" spans="1:4" ht="15.75" hidden="1" customHeight="1" x14ac:dyDescent="0.25">
      <c r="A241" s="1"/>
      <c r="D241" s="1"/>
    </row>
    <row r="242" spans="1:4" ht="15.75" hidden="1" customHeight="1" x14ac:dyDescent="0.25">
      <c r="A242" s="1"/>
      <c r="D242" s="1"/>
    </row>
    <row r="243" spans="1:4" ht="15.75" hidden="1" customHeight="1" x14ac:dyDescent="0.25">
      <c r="A243" s="1"/>
      <c r="D243" s="1"/>
    </row>
    <row r="244" spans="1:4" ht="15.75" hidden="1" customHeight="1" x14ac:dyDescent="0.25">
      <c r="A244" s="1"/>
      <c r="D244" s="1"/>
    </row>
    <row r="245" spans="1:4" ht="15.75" hidden="1" customHeight="1" x14ac:dyDescent="0.25">
      <c r="A245" s="1"/>
      <c r="D245" s="1"/>
    </row>
    <row r="246" spans="1:4" ht="15.75" hidden="1" customHeight="1" x14ac:dyDescent="0.25">
      <c r="A246" s="1"/>
      <c r="D246" s="1"/>
    </row>
    <row r="247" spans="1:4" ht="15.75" hidden="1" customHeight="1" x14ac:dyDescent="0.25">
      <c r="A247" s="1"/>
      <c r="D247" s="1"/>
    </row>
    <row r="248" spans="1:4" ht="15.75" hidden="1" customHeight="1" x14ac:dyDescent="0.25">
      <c r="A248" s="1"/>
      <c r="D248" s="1"/>
    </row>
    <row r="249" spans="1:4" ht="15.75" hidden="1" customHeight="1" x14ac:dyDescent="0.25">
      <c r="A249" s="1"/>
      <c r="D249" s="1"/>
    </row>
    <row r="250" spans="1:4" ht="15.75" hidden="1" customHeight="1" x14ac:dyDescent="0.25">
      <c r="A250" s="1"/>
      <c r="D250" s="1"/>
    </row>
    <row r="251" spans="1:4" ht="15.75" hidden="1" customHeight="1" x14ac:dyDescent="0.25">
      <c r="A251" s="1"/>
      <c r="D251" s="1"/>
    </row>
    <row r="252" spans="1:4" ht="15.75" hidden="1" customHeight="1" x14ac:dyDescent="0.25">
      <c r="A252" s="1"/>
      <c r="D252" s="1"/>
    </row>
    <row r="253" spans="1:4" ht="15.75" hidden="1" customHeight="1" x14ac:dyDescent="0.25">
      <c r="A253" s="1"/>
      <c r="D253" s="1"/>
    </row>
    <row r="254" spans="1:4" ht="15.75" hidden="1" customHeight="1" x14ac:dyDescent="0.25">
      <c r="A254" s="1"/>
      <c r="D254" s="1"/>
    </row>
    <row r="255" spans="1:4" ht="15.75" hidden="1" customHeight="1" x14ac:dyDescent="0.25">
      <c r="A255" s="1"/>
      <c r="D255" s="1"/>
    </row>
    <row r="256" spans="1:4" ht="15.75" hidden="1" customHeight="1" x14ac:dyDescent="0.25">
      <c r="A256" s="1"/>
      <c r="D256" s="1"/>
    </row>
    <row r="257" spans="1:4" ht="15.75" hidden="1" customHeight="1" x14ac:dyDescent="0.25">
      <c r="A257" s="1"/>
      <c r="D257" s="1"/>
    </row>
    <row r="258" spans="1:4" ht="15.75" hidden="1" customHeight="1" x14ac:dyDescent="0.25">
      <c r="A258" s="1"/>
      <c r="D258" s="1"/>
    </row>
    <row r="259" spans="1:4" ht="15.75" hidden="1" customHeight="1" x14ac:dyDescent="0.25">
      <c r="A259" s="1"/>
      <c r="D259" s="1"/>
    </row>
    <row r="260" spans="1:4" ht="15.75" hidden="1" customHeight="1" x14ac:dyDescent="0.25">
      <c r="A260" s="1"/>
      <c r="D260" s="1"/>
    </row>
    <row r="261" spans="1:4" ht="15.75" hidden="1" customHeight="1" x14ac:dyDescent="0.25">
      <c r="A261" s="1"/>
      <c r="D261" s="1"/>
    </row>
    <row r="262" spans="1:4" ht="15.75" hidden="1" customHeight="1" x14ac:dyDescent="0.25">
      <c r="A262" s="1"/>
      <c r="D262" s="1"/>
    </row>
    <row r="263" spans="1:4" ht="15.75" hidden="1" customHeight="1" x14ac:dyDescent="0.25">
      <c r="A263" s="1"/>
      <c r="D263" s="1"/>
    </row>
    <row r="264" spans="1:4" ht="15.75" hidden="1" customHeight="1" x14ac:dyDescent="0.25">
      <c r="A264" s="1"/>
      <c r="D264" s="1"/>
    </row>
    <row r="265" spans="1:4" ht="15.75" hidden="1" customHeight="1" x14ac:dyDescent="0.25">
      <c r="A265" s="1"/>
      <c r="D265" s="1"/>
    </row>
    <row r="266" spans="1:4" ht="15.75" hidden="1" customHeight="1" x14ac:dyDescent="0.25">
      <c r="A266" s="1"/>
      <c r="D266" s="1"/>
    </row>
    <row r="267" spans="1:4" ht="15.75" hidden="1" customHeight="1" x14ac:dyDescent="0.25">
      <c r="A267" s="1"/>
      <c r="D267" s="1"/>
    </row>
    <row r="268" spans="1:4" ht="15.75" hidden="1" customHeight="1" x14ac:dyDescent="0.25">
      <c r="A268" s="1"/>
      <c r="D268" s="1"/>
    </row>
    <row r="269" spans="1:4" ht="15.75" hidden="1" customHeight="1" x14ac:dyDescent="0.25">
      <c r="A269" s="1"/>
      <c r="D269" s="1"/>
    </row>
    <row r="270" spans="1:4" ht="15.75" hidden="1" customHeight="1" x14ac:dyDescent="0.25">
      <c r="A270" s="1"/>
      <c r="D270" s="1"/>
    </row>
    <row r="271" spans="1:4" ht="15.75" hidden="1" customHeight="1" x14ac:dyDescent="0.25">
      <c r="A271" s="1"/>
      <c r="D271" s="1"/>
    </row>
    <row r="272" spans="1:4" ht="15.75" hidden="1" customHeight="1" x14ac:dyDescent="0.25">
      <c r="A272" s="1"/>
      <c r="D272" s="1"/>
    </row>
    <row r="273" spans="1:4" ht="15.75" hidden="1" customHeight="1" x14ac:dyDescent="0.25">
      <c r="A273" s="1"/>
      <c r="D273" s="1"/>
    </row>
    <row r="274" spans="1:4" ht="15.75" hidden="1" customHeight="1" x14ac:dyDescent="0.25">
      <c r="A274" s="1"/>
      <c r="D274" s="1"/>
    </row>
    <row r="275" spans="1:4" ht="15.75" hidden="1" customHeight="1" x14ac:dyDescent="0.25">
      <c r="A275" s="1"/>
      <c r="D275" s="1"/>
    </row>
    <row r="276" spans="1:4" ht="15.75" hidden="1" customHeight="1" x14ac:dyDescent="0.25">
      <c r="A276" s="1"/>
      <c r="D276" s="1"/>
    </row>
    <row r="277" spans="1:4" ht="15.75" hidden="1" customHeight="1" x14ac:dyDescent="0.25">
      <c r="A277" s="1"/>
      <c r="D277" s="1"/>
    </row>
    <row r="278" spans="1:4" ht="15.75" hidden="1" customHeight="1" x14ac:dyDescent="0.25">
      <c r="A278" s="1"/>
      <c r="D278" s="1"/>
    </row>
    <row r="279" spans="1:4" ht="15.75" hidden="1" customHeight="1" x14ac:dyDescent="0.25">
      <c r="A279" s="1"/>
      <c r="D279" s="1"/>
    </row>
    <row r="280" spans="1:4" ht="15.75" hidden="1" customHeight="1" x14ac:dyDescent="0.25">
      <c r="A280" s="1"/>
      <c r="D280" s="1"/>
    </row>
    <row r="281" spans="1:4" ht="15.75" hidden="1" customHeight="1" x14ac:dyDescent="0.25">
      <c r="A281" s="1"/>
      <c r="D281" s="1"/>
    </row>
    <row r="282" spans="1:4" ht="15.75" hidden="1" customHeight="1" x14ac:dyDescent="0.25">
      <c r="A282" s="1"/>
      <c r="D282" s="1"/>
    </row>
    <row r="283" spans="1:4" ht="15.75" hidden="1" customHeight="1" x14ac:dyDescent="0.25">
      <c r="A283" s="1"/>
      <c r="D283" s="1"/>
    </row>
    <row r="284" spans="1:4" ht="15.75" hidden="1" customHeight="1" x14ac:dyDescent="0.25">
      <c r="A284" s="1"/>
      <c r="D284" s="1"/>
    </row>
    <row r="285" spans="1:4" ht="15.75" hidden="1" customHeight="1" x14ac:dyDescent="0.25">
      <c r="A285" s="1"/>
      <c r="D285" s="1"/>
    </row>
    <row r="286" spans="1:4" ht="15.75" hidden="1" customHeight="1" x14ac:dyDescent="0.25">
      <c r="A286" s="1"/>
      <c r="D286" s="1"/>
    </row>
    <row r="287" spans="1:4" ht="15.75" hidden="1" customHeight="1" x14ac:dyDescent="0.25">
      <c r="A287" s="1"/>
      <c r="D287" s="1"/>
    </row>
    <row r="288" spans="1:4" ht="15.75" hidden="1" customHeight="1" x14ac:dyDescent="0.25">
      <c r="A288" s="1"/>
      <c r="D288" s="1"/>
    </row>
    <row r="289" spans="1:4" ht="15.75" hidden="1" customHeight="1" x14ac:dyDescent="0.25">
      <c r="A289" s="1"/>
      <c r="D289" s="1"/>
    </row>
    <row r="290" spans="1:4" ht="15.75" hidden="1" customHeight="1" x14ac:dyDescent="0.25">
      <c r="A290" s="1"/>
      <c r="D290" s="1"/>
    </row>
    <row r="291" spans="1:4" ht="15.75" hidden="1" customHeight="1" x14ac:dyDescent="0.25">
      <c r="A291" s="1"/>
      <c r="D291" s="1"/>
    </row>
    <row r="292" spans="1:4" ht="15.75" hidden="1" customHeight="1" x14ac:dyDescent="0.25">
      <c r="A292" s="1"/>
      <c r="D292" s="1"/>
    </row>
    <row r="293" spans="1:4" ht="15.75" hidden="1" customHeight="1" x14ac:dyDescent="0.25">
      <c r="A293" s="1"/>
      <c r="D293" s="1"/>
    </row>
    <row r="294" spans="1:4" ht="15.75" hidden="1" customHeight="1" x14ac:dyDescent="0.25">
      <c r="A294" s="1"/>
      <c r="D294" s="1"/>
    </row>
    <row r="295" spans="1:4" ht="15.75" hidden="1" customHeight="1" x14ac:dyDescent="0.25">
      <c r="A295" s="1"/>
      <c r="D295" s="1"/>
    </row>
    <row r="296" spans="1:4" ht="15.75" hidden="1" customHeight="1" x14ac:dyDescent="0.25">
      <c r="A296" s="1"/>
      <c r="D296" s="1"/>
    </row>
    <row r="297" spans="1:4" ht="15.75" hidden="1" customHeight="1" x14ac:dyDescent="0.25">
      <c r="A297" s="1"/>
      <c r="D297" s="1"/>
    </row>
    <row r="298" spans="1:4" ht="15.75" hidden="1" customHeight="1" x14ac:dyDescent="0.25">
      <c r="A298" s="1"/>
      <c r="D298" s="1"/>
    </row>
    <row r="299" spans="1:4" ht="15.75" hidden="1" customHeight="1" x14ac:dyDescent="0.25">
      <c r="A299" s="1"/>
      <c r="D299" s="1"/>
    </row>
    <row r="300" spans="1:4" ht="15.75" hidden="1" customHeight="1" x14ac:dyDescent="0.25">
      <c r="A300" s="1"/>
      <c r="D300" s="1"/>
    </row>
    <row r="301" spans="1:4" ht="15.75" hidden="1" customHeight="1" x14ac:dyDescent="0.25">
      <c r="A301" s="1"/>
      <c r="D301" s="1"/>
    </row>
    <row r="302" spans="1:4" ht="15.75" hidden="1" customHeight="1" x14ac:dyDescent="0.25">
      <c r="A302" s="1"/>
      <c r="D302" s="1"/>
    </row>
    <row r="303" spans="1:4" ht="15.75" hidden="1" customHeight="1" x14ac:dyDescent="0.25">
      <c r="A303" s="1"/>
      <c r="D303" s="1"/>
    </row>
    <row r="304" spans="1:4" ht="15.75" hidden="1" customHeight="1" x14ac:dyDescent="0.25">
      <c r="A304" s="1"/>
      <c r="D304" s="1"/>
    </row>
    <row r="305" spans="1:4" ht="15.75" hidden="1" customHeight="1" x14ac:dyDescent="0.25">
      <c r="A305" s="1"/>
      <c r="D305" s="1"/>
    </row>
    <row r="306" spans="1:4" ht="15.75" hidden="1" customHeight="1" x14ac:dyDescent="0.25">
      <c r="A306" s="1"/>
      <c r="D306" s="1"/>
    </row>
    <row r="307" spans="1:4" ht="15.75" hidden="1" customHeight="1" x14ac:dyDescent="0.25">
      <c r="A307" s="1"/>
      <c r="D307" s="1"/>
    </row>
    <row r="308" spans="1:4" ht="15.75" hidden="1" customHeight="1" x14ac:dyDescent="0.25">
      <c r="A308" s="1"/>
      <c r="D308" s="1"/>
    </row>
    <row r="309" spans="1:4" ht="15.75" hidden="1" customHeight="1" x14ac:dyDescent="0.25">
      <c r="A309" s="1"/>
      <c r="D309" s="1"/>
    </row>
    <row r="310" spans="1:4" ht="15.75" hidden="1" customHeight="1" x14ac:dyDescent="0.25">
      <c r="A310" s="1"/>
      <c r="D310" s="1"/>
    </row>
    <row r="311" spans="1:4" ht="15.75" hidden="1" customHeight="1" x14ac:dyDescent="0.25">
      <c r="A311" s="1"/>
      <c r="D311" s="1"/>
    </row>
    <row r="312" spans="1:4" ht="15.75" hidden="1" customHeight="1" x14ac:dyDescent="0.25">
      <c r="A312" s="1"/>
      <c r="D312" s="1"/>
    </row>
    <row r="313" spans="1:4" ht="15.75" hidden="1" customHeight="1" x14ac:dyDescent="0.25">
      <c r="A313" s="1"/>
      <c r="D313" s="1"/>
    </row>
    <row r="314" spans="1:4" ht="15.75" hidden="1" customHeight="1" x14ac:dyDescent="0.25">
      <c r="A314" s="1"/>
      <c r="D314" s="1"/>
    </row>
    <row r="315" spans="1:4" ht="15.75" hidden="1" customHeight="1" x14ac:dyDescent="0.25">
      <c r="A315" s="1"/>
      <c r="D315" s="1"/>
    </row>
    <row r="316" spans="1:4" ht="15.75" hidden="1" customHeight="1" x14ac:dyDescent="0.25">
      <c r="A316" s="1"/>
      <c r="D316" s="1"/>
    </row>
    <row r="317" spans="1:4" ht="15.75" hidden="1" customHeight="1" x14ac:dyDescent="0.25">
      <c r="A317" s="1"/>
      <c r="D317" s="1"/>
    </row>
    <row r="318" spans="1:4" ht="15.75" hidden="1" customHeight="1" x14ac:dyDescent="0.25">
      <c r="A318" s="1"/>
      <c r="D318" s="1"/>
    </row>
    <row r="319" spans="1:4" ht="15.75" hidden="1" customHeight="1" x14ac:dyDescent="0.25">
      <c r="A319" s="1"/>
      <c r="D319" s="1"/>
    </row>
    <row r="320" spans="1:4" ht="15.75" hidden="1" customHeight="1" x14ac:dyDescent="0.25">
      <c r="A320" s="1"/>
      <c r="D320" s="1"/>
    </row>
    <row r="321" spans="1:4" ht="15.75" hidden="1" customHeight="1" x14ac:dyDescent="0.25">
      <c r="A321" s="1"/>
      <c r="D321" s="1"/>
    </row>
    <row r="322" spans="1:4" ht="15.75" hidden="1" customHeight="1" x14ac:dyDescent="0.25">
      <c r="A322" s="1"/>
      <c r="D322" s="1"/>
    </row>
    <row r="323" spans="1:4" ht="15.75" hidden="1" customHeight="1" x14ac:dyDescent="0.25">
      <c r="A323" s="1"/>
      <c r="D323" s="1"/>
    </row>
    <row r="324" spans="1:4" ht="15.75" hidden="1" customHeight="1" x14ac:dyDescent="0.25">
      <c r="A324" s="1"/>
      <c r="D324" s="1"/>
    </row>
    <row r="325" spans="1:4" ht="15.75" hidden="1" customHeight="1" x14ac:dyDescent="0.25">
      <c r="A325" s="1"/>
      <c r="D325" s="1"/>
    </row>
    <row r="326" spans="1:4" ht="15.75" hidden="1" customHeight="1" x14ac:dyDescent="0.25">
      <c r="A326" s="1"/>
      <c r="D326" s="1"/>
    </row>
    <row r="327" spans="1:4" ht="15.75" hidden="1" customHeight="1" x14ac:dyDescent="0.25">
      <c r="A327" s="1"/>
      <c r="D327" s="1"/>
    </row>
    <row r="328" spans="1:4" ht="15.75" hidden="1" customHeight="1" x14ac:dyDescent="0.25">
      <c r="A328" s="1"/>
      <c r="D328" s="1"/>
    </row>
    <row r="329" spans="1:4" ht="15.75" hidden="1" customHeight="1" x14ac:dyDescent="0.25">
      <c r="A329" s="1"/>
      <c r="D329" s="1"/>
    </row>
    <row r="330" spans="1:4" ht="15.75" hidden="1" customHeight="1" x14ac:dyDescent="0.25">
      <c r="A330" s="1"/>
      <c r="D330" s="1"/>
    </row>
    <row r="331" spans="1:4" ht="15.75" hidden="1" customHeight="1" x14ac:dyDescent="0.25">
      <c r="A331" s="1"/>
      <c r="D331" s="1"/>
    </row>
    <row r="332" spans="1:4" ht="15.75" hidden="1" customHeight="1" x14ac:dyDescent="0.25">
      <c r="A332" s="1"/>
      <c r="D332" s="1"/>
    </row>
    <row r="333" spans="1:4" ht="15.75" hidden="1" customHeight="1" x14ac:dyDescent="0.25">
      <c r="A333" s="1"/>
      <c r="D333" s="1"/>
    </row>
    <row r="334" spans="1:4" ht="15.75" hidden="1" customHeight="1" x14ac:dyDescent="0.25">
      <c r="A334" s="1"/>
      <c r="D334" s="1"/>
    </row>
    <row r="335" spans="1:4" ht="15.75" hidden="1" customHeight="1" x14ac:dyDescent="0.25">
      <c r="A335" s="1"/>
      <c r="D335" s="1"/>
    </row>
    <row r="336" spans="1:4" ht="15.75" hidden="1" customHeight="1" x14ac:dyDescent="0.25">
      <c r="A336" s="1"/>
      <c r="D336" s="1"/>
    </row>
    <row r="337" spans="1:4" ht="15.75" hidden="1" customHeight="1" x14ac:dyDescent="0.25">
      <c r="A337" s="1"/>
      <c r="D337" s="1"/>
    </row>
    <row r="338" spans="1:4" ht="15.75" hidden="1" customHeight="1" x14ac:dyDescent="0.25">
      <c r="A338" s="1"/>
      <c r="D338" s="1"/>
    </row>
    <row r="339" spans="1:4" ht="15.75" hidden="1" customHeight="1" x14ac:dyDescent="0.25">
      <c r="A339" s="1"/>
      <c r="D339" s="1"/>
    </row>
    <row r="340" spans="1:4" ht="15.75" hidden="1" customHeight="1" x14ac:dyDescent="0.25">
      <c r="A340" s="1"/>
      <c r="D340" s="1"/>
    </row>
    <row r="341" spans="1:4" ht="15.75" hidden="1" customHeight="1" x14ac:dyDescent="0.25">
      <c r="A341" s="1"/>
      <c r="D341" s="1"/>
    </row>
    <row r="342" spans="1:4" ht="15.75" hidden="1" customHeight="1" x14ac:dyDescent="0.25">
      <c r="A342" s="1"/>
      <c r="D342" s="1"/>
    </row>
    <row r="343" spans="1:4" ht="15.75" hidden="1" customHeight="1" x14ac:dyDescent="0.25">
      <c r="A343" s="1"/>
      <c r="D343" s="1"/>
    </row>
    <row r="344" spans="1:4" ht="15.75" hidden="1" customHeight="1" x14ac:dyDescent="0.25">
      <c r="A344" s="1"/>
      <c r="D344" s="1"/>
    </row>
    <row r="345" spans="1:4" ht="15.75" hidden="1" customHeight="1" x14ac:dyDescent="0.25">
      <c r="A345" s="1"/>
      <c r="D345" s="1"/>
    </row>
    <row r="346" spans="1:4" ht="15.75" hidden="1" customHeight="1" x14ac:dyDescent="0.25">
      <c r="A346" s="1"/>
      <c r="D346" s="1"/>
    </row>
    <row r="347" spans="1:4" ht="15.75" hidden="1" customHeight="1" x14ac:dyDescent="0.25">
      <c r="A347" s="1"/>
      <c r="D347" s="1"/>
    </row>
    <row r="348" spans="1:4" ht="15.75" hidden="1" customHeight="1" x14ac:dyDescent="0.25">
      <c r="A348" s="1"/>
      <c r="D348" s="1"/>
    </row>
    <row r="349" spans="1:4" ht="15.75" hidden="1" customHeight="1" x14ac:dyDescent="0.25">
      <c r="A349" s="1"/>
      <c r="D349" s="1"/>
    </row>
    <row r="350" spans="1:4" ht="15.75" hidden="1" customHeight="1" x14ac:dyDescent="0.25">
      <c r="A350" s="1"/>
      <c r="D350" s="1"/>
    </row>
    <row r="351" spans="1:4" ht="15.75" hidden="1" customHeight="1" x14ac:dyDescent="0.25">
      <c r="A351" s="1"/>
      <c r="D351" s="1"/>
    </row>
    <row r="352" spans="1:4" ht="15.75" hidden="1" customHeight="1" x14ac:dyDescent="0.25">
      <c r="A352" s="1"/>
      <c r="D352" s="1"/>
    </row>
    <row r="353" spans="1:4" ht="15.75" hidden="1" customHeight="1" x14ac:dyDescent="0.25">
      <c r="A353" s="1"/>
      <c r="D353" s="1"/>
    </row>
    <row r="354" spans="1:4" ht="15.75" hidden="1" customHeight="1" x14ac:dyDescent="0.25">
      <c r="A354" s="1"/>
      <c r="D354" s="1"/>
    </row>
    <row r="355" spans="1:4" ht="15.75" hidden="1" customHeight="1" x14ac:dyDescent="0.25">
      <c r="A355" s="1"/>
      <c r="D355" s="1"/>
    </row>
    <row r="356" spans="1:4" ht="15.75" hidden="1" customHeight="1" x14ac:dyDescent="0.25">
      <c r="A356" s="1"/>
      <c r="D356" s="1"/>
    </row>
    <row r="357" spans="1:4" ht="15.75" hidden="1" customHeight="1" x14ac:dyDescent="0.25">
      <c r="A357" s="1"/>
      <c r="D357" s="1"/>
    </row>
    <row r="358" spans="1:4" ht="15.75" hidden="1" customHeight="1" x14ac:dyDescent="0.25">
      <c r="A358" s="1"/>
      <c r="D358" s="1"/>
    </row>
    <row r="359" spans="1:4" ht="15.75" hidden="1" customHeight="1" x14ac:dyDescent="0.25">
      <c r="A359" s="1"/>
      <c r="D359" s="1"/>
    </row>
    <row r="360" spans="1:4" ht="15.75" hidden="1" customHeight="1" x14ac:dyDescent="0.25">
      <c r="A360" s="1"/>
      <c r="D360" s="1"/>
    </row>
    <row r="361" spans="1:4" ht="15.75" hidden="1" customHeight="1" x14ac:dyDescent="0.25">
      <c r="A361" s="1"/>
      <c r="D361" s="1"/>
    </row>
    <row r="362" spans="1:4" ht="15.75" hidden="1" customHeight="1" x14ac:dyDescent="0.25">
      <c r="A362" s="1"/>
      <c r="D362" s="1"/>
    </row>
    <row r="363" spans="1:4" ht="15.75" hidden="1" customHeight="1" x14ac:dyDescent="0.25">
      <c r="A363" s="1"/>
      <c r="D363" s="1"/>
    </row>
    <row r="364" spans="1:4" ht="15.75" hidden="1" customHeight="1" x14ac:dyDescent="0.25">
      <c r="A364" s="1"/>
      <c r="D364" s="1"/>
    </row>
    <row r="365" spans="1:4" ht="15.75" hidden="1" customHeight="1" x14ac:dyDescent="0.25">
      <c r="A365" s="1"/>
      <c r="D365" s="1"/>
    </row>
    <row r="366" spans="1:4" ht="15.75" hidden="1" customHeight="1" x14ac:dyDescent="0.25">
      <c r="A366" s="1"/>
      <c r="D366" s="1"/>
    </row>
    <row r="367" spans="1:4" ht="15.75" hidden="1" customHeight="1" x14ac:dyDescent="0.25">
      <c r="A367" s="1"/>
      <c r="D367" s="1"/>
    </row>
    <row r="368" spans="1:4" ht="15.75" hidden="1" customHeight="1" x14ac:dyDescent="0.25">
      <c r="A368" s="1"/>
      <c r="D368" s="1"/>
    </row>
    <row r="369" spans="1:4" ht="15.75" hidden="1" customHeight="1" x14ac:dyDescent="0.25">
      <c r="A369" s="1"/>
      <c r="D369" s="1"/>
    </row>
    <row r="370" spans="1:4" ht="15.75" hidden="1" customHeight="1" x14ac:dyDescent="0.25">
      <c r="A370" s="1"/>
      <c r="D370" s="1"/>
    </row>
    <row r="371" spans="1:4" ht="15.75" hidden="1" customHeight="1" x14ac:dyDescent="0.25">
      <c r="A371" s="1"/>
      <c r="D371" s="1"/>
    </row>
    <row r="372" spans="1:4" ht="15.75" hidden="1" customHeight="1" x14ac:dyDescent="0.25">
      <c r="A372" s="1"/>
      <c r="D372" s="1"/>
    </row>
    <row r="373" spans="1:4" ht="15.75" hidden="1" customHeight="1" x14ac:dyDescent="0.25">
      <c r="A373" s="1"/>
      <c r="D373" s="1"/>
    </row>
    <row r="374" spans="1:4" ht="15.75" hidden="1" customHeight="1" x14ac:dyDescent="0.25">
      <c r="A374" s="1"/>
      <c r="D374" s="1"/>
    </row>
    <row r="375" spans="1:4" ht="15.75" hidden="1" customHeight="1" x14ac:dyDescent="0.25">
      <c r="A375" s="1"/>
      <c r="D375" s="1"/>
    </row>
    <row r="376" spans="1:4" ht="15.75" hidden="1" customHeight="1" x14ac:dyDescent="0.25">
      <c r="A376" s="1"/>
      <c r="D376" s="1"/>
    </row>
    <row r="377" spans="1:4" ht="15.75" hidden="1" customHeight="1" x14ac:dyDescent="0.25">
      <c r="A377" s="1"/>
      <c r="D377" s="1"/>
    </row>
    <row r="378" spans="1:4" ht="15.75" hidden="1" customHeight="1" x14ac:dyDescent="0.25">
      <c r="A378" s="1"/>
      <c r="D378" s="1"/>
    </row>
    <row r="379" spans="1:4" ht="15.75" hidden="1" customHeight="1" x14ac:dyDescent="0.25">
      <c r="A379" s="1"/>
      <c r="D379" s="1"/>
    </row>
    <row r="380" spans="1:4" ht="15.75" hidden="1" customHeight="1" x14ac:dyDescent="0.25">
      <c r="A380" s="1"/>
      <c r="D380" s="1"/>
    </row>
    <row r="381" spans="1:4" ht="15.75" hidden="1" customHeight="1" x14ac:dyDescent="0.25">
      <c r="A381" s="1"/>
      <c r="D381" s="1"/>
    </row>
    <row r="382" spans="1:4" ht="15.75" hidden="1" customHeight="1" x14ac:dyDescent="0.25">
      <c r="A382" s="1"/>
      <c r="D382" s="1"/>
    </row>
    <row r="383" spans="1:4" ht="15.75" hidden="1" customHeight="1" x14ac:dyDescent="0.25">
      <c r="A383" s="1"/>
      <c r="D383" s="1"/>
    </row>
    <row r="384" spans="1:4" ht="15.75" hidden="1" customHeight="1" x14ac:dyDescent="0.25">
      <c r="A384" s="1"/>
      <c r="D384" s="1"/>
    </row>
    <row r="385" spans="1:4" ht="15.75" hidden="1" customHeight="1" x14ac:dyDescent="0.25">
      <c r="A385" s="1"/>
      <c r="D385" s="1"/>
    </row>
    <row r="386" spans="1:4" ht="15.75" hidden="1" customHeight="1" x14ac:dyDescent="0.25">
      <c r="A386" s="1"/>
      <c r="D386" s="1"/>
    </row>
    <row r="387" spans="1:4" ht="15.75" hidden="1" customHeight="1" x14ac:dyDescent="0.25">
      <c r="A387" s="1"/>
      <c r="D387" s="1"/>
    </row>
    <row r="388" spans="1:4" ht="15.75" hidden="1" customHeight="1" x14ac:dyDescent="0.25">
      <c r="A388" s="1"/>
      <c r="D388" s="1"/>
    </row>
    <row r="389" spans="1:4" ht="15.75" hidden="1" customHeight="1" x14ac:dyDescent="0.25">
      <c r="A389" s="1"/>
      <c r="D389" s="1"/>
    </row>
    <row r="390" spans="1:4" ht="15.75" hidden="1" customHeight="1" x14ac:dyDescent="0.25">
      <c r="A390" s="1"/>
      <c r="D390" s="1"/>
    </row>
    <row r="391" spans="1:4" ht="15.75" hidden="1" customHeight="1" x14ac:dyDescent="0.25">
      <c r="A391" s="1"/>
      <c r="D391" s="1"/>
    </row>
    <row r="392" spans="1:4" ht="15.75" hidden="1" customHeight="1" x14ac:dyDescent="0.25">
      <c r="A392" s="1"/>
      <c r="D392" s="1"/>
    </row>
    <row r="393" spans="1:4" ht="15.75" hidden="1" customHeight="1" x14ac:dyDescent="0.25">
      <c r="A393" s="1"/>
      <c r="D393" s="1"/>
    </row>
    <row r="394" spans="1:4" ht="15.75" hidden="1" customHeight="1" x14ac:dyDescent="0.25">
      <c r="A394" s="1"/>
      <c r="D394" s="1"/>
    </row>
    <row r="395" spans="1:4" ht="15.75" hidden="1" customHeight="1" x14ac:dyDescent="0.25">
      <c r="A395" s="1"/>
      <c r="D395" s="1"/>
    </row>
    <row r="396" spans="1:4" ht="15.75" hidden="1" customHeight="1" x14ac:dyDescent="0.25">
      <c r="A396" s="1"/>
      <c r="D396" s="1"/>
    </row>
    <row r="397" spans="1:4" ht="15.75" hidden="1" customHeight="1" x14ac:dyDescent="0.25">
      <c r="A397" s="1"/>
      <c r="D397" s="1"/>
    </row>
    <row r="398" spans="1:4" ht="15.75" hidden="1" customHeight="1" x14ac:dyDescent="0.25">
      <c r="A398" s="1"/>
      <c r="D398" s="1"/>
    </row>
    <row r="399" spans="1:4" ht="15.75" hidden="1" customHeight="1" x14ac:dyDescent="0.25">
      <c r="A399" s="1"/>
      <c r="D399" s="1"/>
    </row>
    <row r="400" spans="1:4" ht="15.75" hidden="1" customHeight="1" x14ac:dyDescent="0.25">
      <c r="A400" s="1"/>
      <c r="D400" s="1"/>
    </row>
    <row r="401" spans="1:4" ht="15.75" hidden="1" customHeight="1" x14ac:dyDescent="0.25">
      <c r="A401" s="1"/>
      <c r="D401" s="1"/>
    </row>
    <row r="402" spans="1:4" ht="15.75" hidden="1" customHeight="1" x14ac:dyDescent="0.25">
      <c r="A402" s="1"/>
      <c r="D402" s="1"/>
    </row>
    <row r="403" spans="1:4" ht="15.75" hidden="1" customHeight="1" x14ac:dyDescent="0.25">
      <c r="A403" s="1"/>
      <c r="D403" s="1"/>
    </row>
    <row r="404" spans="1:4" ht="15.75" hidden="1" customHeight="1" x14ac:dyDescent="0.25">
      <c r="A404" s="1"/>
      <c r="D404" s="1"/>
    </row>
    <row r="405" spans="1:4" ht="15.75" hidden="1" customHeight="1" x14ac:dyDescent="0.25">
      <c r="A405" s="1"/>
      <c r="D405" s="1"/>
    </row>
    <row r="406" spans="1:4" ht="15.75" hidden="1" customHeight="1" x14ac:dyDescent="0.25">
      <c r="A406" s="1"/>
      <c r="D406" s="1"/>
    </row>
    <row r="407" spans="1:4" ht="15.75" hidden="1" customHeight="1" x14ac:dyDescent="0.25">
      <c r="A407" s="1"/>
      <c r="D407" s="1"/>
    </row>
    <row r="408" spans="1:4" ht="15.75" hidden="1" customHeight="1" x14ac:dyDescent="0.25">
      <c r="A408" s="1"/>
      <c r="D408" s="1"/>
    </row>
    <row r="409" spans="1:4" ht="15.75" hidden="1" customHeight="1" x14ac:dyDescent="0.25">
      <c r="A409" s="1"/>
      <c r="D409" s="1"/>
    </row>
    <row r="410" spans="1:4" ht="15.75" hidden="1" customHeight="1" x14ac:dyDescent="0.25">
      <c r="A410" s="1"/>
      <c r="D410" s="1"/>
    </row>
    <row r="411" spans="1:4" ht="15.75" hidden="1" customHeight="1" x14ac:dyDescent="0.25">
      <c r="A411" s="1"/>
      <c r="D411" s="1"/>
    </row>
    <row r="412" spans="1:4" ht="15.75" hidden="1" customHeight="1" x14ac:dyDescent="0.25">
      <c r="A412" s="1"/>
      <c r="D412" s="1"/>
    </row>
    <row r="413" spans="1:4" ht="15.75" hidden="1" customHeight="1" x14ac:dyDescent="0.25">
      <c r="A413" s="1"/>
      <c r="D413" s="1"/>
    </row>
    <row r="414" spans="1:4" ht="15.75" hidden="1" customHeight="1" x14ac:dyDescent="0.25">
      <c r="A414" s="1"/>
      <c r="D414" s="1"/>
    </row>
    <row r="415" spans="1:4" ht="15.75" hidden="1" customHeight="1" x14ac:dyDescent="0.25">
      <c r="A415" s="1"/>
      <c r="D415" s="1"/>
    </row>
    <row r="416" spans="1:4" ht="15.75" hidden="1" customHeight="1" x14ac:dyDescent="0.25">
      <c r="A416" s="1"/>
      <c r="D416" s="1"/>
    </row>
    <row r="417" spans="1:4" ht="15.75" hidden="1" customHeight="1" x14ac:dyDescent="0.25">
      <c r="A417" s="1"/>
      <c r="D417" s="1"/>
    </row>
    <row r="418" spans="1:4" ht="15.75" hidden="1" customHeight="1" x14ac:dyDescent="0.25">
      <c r="A418" s="1"/>
      <c r="D418" s="1"/>
    </row>
    <row r="419" spans="1:4" ht="15.75" hidden="1" customHeight="1" x14ac:dyDescent="0.25">
      <c r="A419" s="1"/>
      <c r="D419" s="1"/>
    </row>
    <row r="420" spans="1:4" ht="15.75" hidden="1" customHeight="1" x14ac:dyDescent="0.25">
      <c r="A420" s="1"/>
      <c r="D420" s="1"/>
    </row>
    <row r="421" spans="1:4" ht="15.75" hidden="1" customHeight="1" x14ac:dyDescent="0.25">
      <c r="A421" s="1"/>
      <c r="D421" s="1"/>
    </row>
    <row r="422" spans="1:4" ht="15.75" hidden="1" customHeight="1" x14ac:dyDescent="0.25">
      <c r="A422" s="1"/>
      <c r="D422" s="1"/>
    </row>
    <row r="423" spans="1:4" ht="15.75" hidden="1" customHeight="1" x14ac:dyDescent="0.25">
      <c r="A423" s="1"/>
      <c r="D423" s="1"/>
    </row>
    <row r="424" spans="1:4" ht="15.75" hidden="1" customHeight="1" x14ac:dyDescent="0.25">
      <c r="A424" s="1"/>
      <c r="D424" s="1"/>
    </row>
    <row r="425" spans="1:4" ht="15.75" hidden="1" customHeight="1" x14ac:dyDescent="0.25">
      <c r="A425" s="1"/>
      <c r="D425" s="1"/>
    </row>
    <row r="426" spans="1:4" ht="15.75" hidden="1" customHeight="1" x14ac:dyDescent="0.25">
      <c r="A426" s="1"/>
      <c r="D426" s="1"/>
    </row>
    <row r="427" spans="1:4" ht="15.75" hidden="1" customHeight="1" x14ac:dyDescent="0.25">
      <c r="A427" s="1"/>
      <c r="D427" s="1"/>
    </row>
    <row r="428" spans="1:4" ht="15.75" hidden="1" customHeight="1" x14ac:dyDescent="0.25">
      <c r="A428" s="1"/>
      <c r="D428" s="1"/>
    </row>
    <row r="429" spans="1:4" ht="15.75" hidden="1" customHeight="1" x14ac:dyDescent="0.25">
      <c r="A429" s="1"/>
      <c r="D429" s="1"/>
    </row>
    <row r="430" spans="1:4" ht="15.75" hidden="1" customHeight="1" x14ac:dyDescent="0.25">
      <c r="A430" s="1"/>
      <c r="D430" s="1"/>
    </row>
    <row r="431" spans="1:4" ht="15.75" hidden="1" customHeight="1" x14ac:dyDescent="0.25">
      <c r="A431" s="1"/>
      <c r="D431" s="1"/>
    </row>
    <row r="432" spans="1:4" ht="15.75" hidden="1" customHeight="1" x14ac:dyDescent="0.25">
      <c r="A432" s="1"/>
      <c r="D432" s="1"/>
    </row>
    <row r="433" spans="1:4" ht="15.75" hidden="1" customHeight="1" x14ac:dyDescent="0.25">
      <c r="A433" s="1"/>
      <c r="D433" s="1"/>
    </row>
    <row r="434" spans="1:4" ht="15.75" hidden="1" customHeight="1" x14ac:dyDescent="0.25">
      <c r="A434" s="1"/>
      <c r="D434" s="1"/>
    </row>
    <row r="435" spans="1:4" ht="15.75" hidden="1" customHeight="1" x14ac:dyDescent="0.25">
      <c r="A435" s="1"/>
      <c r="D435" s="1"/>
    </row>
    <row r="436" spans="1:4" ht="15.75" hidden="1" customHeight="1" x14ac:dyDescent="0.25">
      <c r="A436" s="1"/>
      <c r="D436" s="1"/>
    </row>
    <row r="437" spans="1:4" ht="15.75" hidden="1" customHeight="1" x14ac:dyDescent="0.25">
      <c r="A437" s="1"/>
      <c r="D437" s="1"/>
    </row>
    <row r="438" spans="1:4" ht="15.75" hidden="1" customHeight="1" x14ac:dyDescent="0.25">
      <c r="A438" s="1"/>
      <c r="D438" s="1"/>
    </row>
    <row r="439" spans="1:4" ht="15.75" hidden="1" customHeight="1" x14ac:dyDescent="0.25">
      <c r="A439" s="1"/>
      <c r="D439" s="1"/>
    </row>
    <row r="440" spans="1:4" ht="15.75" hidden="1" customHeight="1" x14ac:dyDescent="0.25">
      <c r="A440" s="1"/>
      <c r="D440" s="1"/>
    </row>
    <row r="441" spans="1:4" ht="15.75" hidden="1" customHeight="1" x14ac:dyDescent="0.25">
      <c r="A441" s="1"/>
      <c r="D441" s="1"/>
    </row>
    <row r="442" spans="1:4" ht="15.75" hidden="1" customHeight="1" x14ac:dyDescent="0.25">
      <c r="A442" s="1"/>
      <c r="D442" s="1"/>
    </row>
    <row r="443" spans="1:4" ht="15.75" hidden="1" customHeight="1" x14ac:dyDescent="0.25">
      <c r="A443" s="1"/>
      <c r="D443" s="1"/>
    </row>
    <row r="444" spans="1:4" ht="15.75" hidden="1" customHeight="1" x14ac:dyDescent="0.25">
      <c r="A444" s="1"/>
      <c r="D444" s="1"/>
    </row>
    <row r="445" spans="1:4" ht="15.75" hidden="1" customHeight="1" x14ac:dyDescent="0.25">
      <c r="A445" s="1"/>
      <c r="D445" s="1"/>
    </row>
    <row r="446" spans="1:4" ht="15.75" hidden="1" customHeight="1" x14ac:dyDescent="0.25">
      <c r="A446" s="1"/>
      <c r="D446" s="1"/>
    </row>
    <row r="447" spans="1:4" ht="15.75" hidden="1" customHeight="1" x14ac:dyDescent="0.25">
      <c r="A447" s="1"/>
      <c r="D447" s="1"/>
    </row>
    <row r="448" spans="1:4" ht="15.75" hidden="1" customHeight="1" x14ac:dyDescent="0.25">
      <c r="A448" s="1"/>
      <c r="D448" s="1"/>
    </row>
    <row r="449" spans="1:4" ht="15.75" hidden="1" customHeight="1" x14ac:dyDescent="0.25">
      <c r="A449" s="1"/>
      <c r="D449" s="1"/>
    </row>
    <row r="450" spans="1:4" ht="15.75" hidden="1" customHeight="1" x14ac:dyDescent="0.25">
      <c r="A450" s="1"/>
      <c r="D450" s="1"/>
    </row>
    <row r="451" spans="1:4" ht="15.75" hidden="1" customHeight="1" x14ac:dyDescent="0.25">
      <c r="A451" s="1"/>
      <c r="D451" s="1"/>
    </row>
    <row r="452" spans="1:4" ht="15.75" hidden="1" customHeight="1" x14ac:dyDescent="0.25">
      <c r="A452" s="1"/>
      <c r="D452" s="1"/>
    </row>
    <row r="453" spans="1:4" ht="15.75" hidden="1" customHeight="1" x14ac:dyDescent="0.25">
      <c r="A453" s="1"/>
      <c r="D453" s="1"/>
    </row>
    <row r="454" spans="1:4" ht="15.75" hidden="1" customHeight="1" x14ac:dyDescent="0.25">
      <c r="A454" s="1"/>
      <c r="D454" s="1"/>
    </row>
    <row r="455" spans="1:4" ht="15.75" hidden="1" customHeight="1" x14ac:dyDescent="0.25">
      <c r="A455" s="1"/>
      <c r="D455" s="1"/>
    </row>
    <row r="456" spans="1:4" ht="15.75" hidden="1" customHeight="1" x14ac:dyDescent="0.25">
      <c r="A456" s="1"/>
      <c r="D456" s="1"/>
    </row>
    <row r="457" spans="1:4" ht="15.75" hidden="1" customHeight="1" x14ac:dyDescent="0.25">
      <c r="A457" s="1"/>
      <c r="D457" s="1"/>
    </row>
    <row r="458" spans="1:4" ht="15.75" hidden="1" customHeight="1" x14ac:dyDescent="0.25">
      <c r="A458" s="1"/>
      <c r="D458" s="1"/>
    </row>
    <row r="459" spans="1:4" ht="15.75" hidden="1" customHeight="1" x14ac:dyDescent="0.25">
      <c r="A459" s="1"/>
      <c r="D459" s="1"/>
    </row>
    <row r="460" spans="1:4" ht="15.75" hidden="1" customHeight="1" x14ac:dyDescent="0.25">
      <c r="A460" s="1"/>
      <c r="D460" s="1"/>
    </row>
    <row r="461" spans="1:4" ht="15.75" hidden="1" customHeight="1" x14ac:dyDescent="0.25">
      <c r="A461" s="1"/>
      <c r="D461" s="1"/>
    </row>
    <row r="462" spans="1:4" ht="15.75" hidden="1" customHeight="1" x14ac:dyDescent="0.25">
      <c r="A462" s="1"/>
      <c r="D462" s="1"/>
    </row>
    <row r="463" spans="1:4" ht="15.75" hidden="1" customHeight="1" x14ac:dyDescent="0.25">
      <c r="A463" s="1"/>
      <c r="D463" s="1"/>
    </row>
    <row r="464" spans="1:4" ht="15.75" hidden="1" customHeight="1" x14ac:dyDescent="0.25">
      <c r="A464" s="1"/>
      <c r="D464" s="1"/>
    </row>
    <row r="465" spans="1:4" ht="15.75" hidden="1" customHeight="1" x14ac:dyDescent="0.25">
      <c r="A465" s="1"/>
      <c r="D465" s="1"/>
    </row>
    <row r="466" spans="1:4" ht="15.75" hidden="1" customHeight="1" x14ac:dyDescent="0.25">
      <c r="A466" s="1"/>
      <c r="D466" s="1"/>
    </row>
    <row r="467" spans="1:4" ht="15.75" hidden="1" customHeight="1" x14ac:dyDescent="0.25">
      <c r="A467" s="1"/>
      <c r="D467" s="1"/>
    </row>
    <row r="468" spans="1:4" ht="15.75" hidden="1" customHeight="1" x14ac:dyDescent="0.25">
      <c r="A468" s="1"/>
      <c r="D468" s="1"/>
    </row>
    <row r="469" spans="1:4" ht="15.75" hidden="1" customHeight="1" x14ac:dyDescent="0.25">
      <c r="A469" s="1"/>
      <c r="D469" s="1"/>
    </row>
    <row r="470" spans="1:4" ht="15.75" hidden="1" customHeight="1" x14ac:dyDescent="0.25">
      <c r="A470" s="1"/>
      <c r="D470" s="1"/>
    </row>
    <row r="471" spans="1:4" ht="15.75" hidden="1" customHeight="1" x14ac:dyDescent="0.25">
      <c r="A471" s="1"/>
      <c r="D471" s="1"/>
    </row>
    <row r="472" spans="1:4" ht="15.75" hidden="1" customHeight="1" x14ac:dyDescent="0.25">
      <c r="A472" s="1"/>
      <c r="D472" s="1"/>
    </row>
    <row r="473" spans="1:4" ht="15.75" hidden="1" customHeight="1" x14ac:dyDescent="0.25">
      <c r="A473" s="1"/>
      <c r="D473" s="1"/>
    </row>
    <row r="474" spans="1:4" ht="15.75" hidden="1" customHeight="1" x14ac:dyDescent="0.25">
      <c r="A474" s="1"/>
      <c r="D474" s="1"/>
    </row>
    <row r="475" spans="1:4" ht="15.75" hidden="1" customHeight="1" x14ac:dyDescent="0.25">
      <c r="A475" s="1"/>
      <c r="D475" s="1"/>
    </row>
    <row r="476" spans="1:4" ht="15.75" hidden="1" customHeight="1" x14ac:dyDescent="0.25">
      <c r="A476" s="1"/>
      <c r="D476" s="1"/>
    </row>
    <row r="477" spans="1:4" ht="15.75" hidden="1" customHeight="1" x14ac:dyDescent="0.25">
      <c r="A477" s="1"/>
      <c r="D477" s="1"/>
    </row>
    <row r="478" spans="1:4" ht="15.75" hidden="1" customHeight="1" x14ac:dyDescent="0.25">
      <c r="A478" s="1"/>
      <c r="D478" s="1"/>
    </row>
    <row r="479" spans="1:4" ht="15.75" hidden="1" customHeight="1" x14ac:dyDescent="0.25">
      <c r="A479" s="1"/>
      <c r="D479" s="1"/>
    </row>
    <row r="480" spans="1:4" ht="15.75" hidden="1" customHeight="1" x14ac:dyDescent="0.25">
      <c r="A480" s="1"/>
      <c r="D480" s="1"/>
    </row>
    <row r="481" spans="1:4" ht="15.75" hidden="1" customHeight="1" x14ac:dyDescent="0.25">
      <c r="A481" s="1"/>
      <c r="D481" s="1"/>
    </row>
    <row r="482" spans="1:4" ht="15.75" hidden="1" customHeight="1" x14ac:dyDescent="0.25">
      <c r="A482" s="1"/>
      <c r="D482" s="1"/>
    </row>
    <row r="483" spans="1:4" ht="15.75" hidden="1" customHeight="1" x14ac:dyDescent="0.25">
      <c r="A483" s="1"/>
      <c r="D483" s="1"/>
    </row>
    <row r="484" spans="1:4" ht="15.75" hidden="1" customHeight="1" x14ac:dyDescent="0.25">
      <c r="A484" s="1"/>
      <c r="D484" s="1"/>
    </row>
    <row r="485" spans="1:4" ht="15.75" hidden="1" customHeight="1" x14ac:dyDescent="0.25">
      <c r="A485" s="1"/>
      <c r="D485" s="1"/>
    </row>
    <row r="486" spans="1:4" ht="15.75" hidden="1" customHeight="1" x14ac:dyDescent="0.25">
      <c r="A486" s="1"/>
      <c r="D486" s="1"/>
    </row>
    <row r="487" spans="1:4" ht="15.75" hidden="1" customHeight="1" x14ac:dyDescent="0.25">
      <c r="A487" s="1"/>
      <c r="D487" s="1"/>
    </row>
    <row r="488" spans="1:4" ht="15.75" hidden="1" customHeight="1" x14ac:dyDescent="0.25">
      <c r="A488" s="1"/>
      <c r="D488" s="1"/>
    </row>
    <row r="489" spans="1:4" ht="15.75" hidden="1" customHeight="1" x14ac:dyDescent="0.25">
      <c r="A489" s="1"/>
      <c r="D489" s="1"/>
    </row>
    <row r="490" spans="1:4" ht="15.75" hidden="1" customHeight="1" x14ac:dyDescent="0.25">
      <c r="A490" s="1"/>
      <c r="D490" s="1"/>
    </row>
    <row r="491" spans="1:4" ht="15.75" hidden="1" customHeight="1" x14ac:dyDescent="0.25">
      <c r="A491" s="1"/>
      <c r="D491" s="1"/>
    </row>
    <row r="492" spans="1:4" ht="15.75" hidden="1" customHeight="1" x14ac:dyDescent="0.25">
      <c r="A492" s="1"/>
      <c r="D492" s="1"/>
    </row>
    <row r="493" spans="1:4" ht="15.75" hidden="1" customHeight="1" x14ac:dyDescent="0.25">
      <c r="A493" s="1"/>
      <c r="D493" s="1"/>
    </row>
    <row r="494" spans="1:4" ht="15.75" hidden="1" customHeight="1" x14ac:dyDescent="0.25">
      <c r="A494" s="1"/>
      <c r="D494" s="1"/>
    </row>
    <row r="495" spans="1:4" ht="15.75" hidden="1" customHeight="1" x14ac:dyDescent="0.25">
      <c r="A495" s="1"/>
      <c r="D495" s="1"/>
    </row>
    <row r="496" spans="1:4" ht="15.75" hidden="1" customHeight="1" x14ac:dyDescent="0.25">
      <c r="A496" s="1"/>
      <c r="D496" s="1"/>
    </row>
    <row r="497" spans="1:4" ht="15.75" hidden="1" customHeight="1" x14ac:dyDescent="0.25">
      <c r="A497" s="1"/>
      <c r="D497" s="1"/>
    </row>
    <row r="498" spans="1:4" ht="15.75" hidden="1" customHeight="1" x14ac:dyDescent="0.25">
      <c r="A498" s="1"/>
      <c r="D498" s="1"/>
    </row>
    <row r="499" spans="1:4" ht="15.75" hidden="1" customHeight="1" x14ac:dyDescent="0.25">
      <c r="A499" s="1"/>
      <c r="D499" s="1"/>
    </row>
    <row r="500" spans="1:4" ht="15.75" hidden="1" customHeight="1" x14ac:dyDescent="0.25">
      <c r="A500" s="1"/>
      <c r="D500" s="1"/>
    </row>
    <row r="501" spans="1:4" ht="15.75" hidden="1" customHeight="1" x14ac:dyDescent="0.25">
      <c r="A501" s="1"/>
      <c r="D501" s="1"/>
    </row>
    <row r="502" spans="1:4" ht="15.75" hidden="1" customHeight="1" x14ac:dyDescent="0.25">
      <c r="A502" s="1"/>
      <c r="D502" s="1"/>
    </row>
    <row r="503" spans="1:4" ht="15.75" hidden="1" customHeight="1" x14ac:dyDescent="0.25">
      <c r="A503" s="1"/>
      <c r="D503" s="1"/>
    </row>
    <row r="504" spans="1:4" ht="15.75" hidden="1" customHeight="1" x14ac:dyDescent="0.25">
      <c r="A504" s="1"/>
      <c r="D504" s="1"/>
    </row>
    <row r="505" spans="1:4" ht="15.75" hidden="1" customHeight="1" x14ac:dyDescent="0.25">
      <c r="A505" s="1"/>
      <c r="D505" s="1"/>
    </row>
    <row r="506" spans="1:4" ht="15.75" hidden="1" customHeight="1" x14ac:dyDescent="0.25">
      <c r="A506" s="1"/>
      <c r="D506" s="1"/>
    </row>
    <row r="507" spans="1:4" ht="15.75" hidden="1" customHeight="1" x14ac:dyDescent="0.25">
      <c r="A507" s="1"/>
      <c r="D507" s="1"/>
    </row>
    <row r="508" spans="1:4" ht="15.75" hidden="1" customHeight="1" x14ac:dyDescent="0.25">
      <c r="A508" s="1"/>
      <c r="D508" s="1"/>
    </row>
    <row r="509" spans="1:4" ht="15.75" hidden="1" customHeight="1" x14ac:dyDescent="0.25">
      <c r="A509" s="1"/>
      <c r="D509" s="1"/>
    </row>
    <row r="510" spans="1:4" ht="15.75" hidden="1" customHeight="1" x14ac:dyDescent="0.25">
      <c r="A510" s="1"/>
      <c r="D510" s="1"/>
    </row>
    <row r="511" spans="1:4" ht="15.75" hidden="1" customHeight="1" x14ac:dyDescent="0.25">
      <c r="A511" s="1"/>
      <c r="D511" s="1"/>
    </row>
    <row r="512" spans="1:4" ht="15.75" hidden="1" customHeight="1" x14ac:dyDescent="0.25">
      <c r="A512" s="1"/>
      <c r="D512" s="1"/>
    </row>
    <row r="513" spans="1:4" ht="15.75" hidden="1" customHeight="1" x14ac:dyDescent="0.25">
      <c r="A513" s="1"/>
      <c r="D513" s="1"/>
    </row>
    <row r="514" spans="1:4" ht="15.75" hidden="1" customHeight="1" x14ac:dyDescent="0.25">
      <c r="A514" s="1"/>
      <c r="D514" s="1"/>
    </row>
    <row r="515" spans="1:4" ht="15.75" hidden="1" customHeight="1" x14ac:dyDescent="0.25">
      <c r="A515" s="1"/>
      <c r="D515" s="1"/>
    </row>
    <row r="516" spans="1:4" ht="15.75" hidden="1" customHeight="1" x14ac:dyDescent="0.25">
      <c r="A516" s="1"/>
      <c r="D516" s="1"/>
    </row>
    <row r="517" spans="1:4" ht="15.75" hidden="1" customHeight="1" x14ac:dyDescent="0.25">
      <c r="A517" s="1"/>
      <c r="D517" s="1"/>
    </row>
    <row r="518" spans="1:4" ht="15.75" hidden="1" customHeight="1" x14ac:dyDescent="0.25">
      <c r="A518" s="1"/>
      <c r="D518" s="1"/>
    </row>
    <row r="519" spans="1:4" ht="15.75" hidden="1" customHeight="1" x14ac:dyDescent="0.25">
      <c r="A519" s="1"/>
      <c r="D519" s="1"/>
    </row>
    <row r="520" spans="1:4" ht="15.75" hidden="1" customHeight="1" x14ac:dyDescent="0.25">
      <c r="A520" s="1"/>
      <c r="D520" s="1"/>
    </row>
    <row r="521" spans="1:4" ht="15.75" hidden="1" customHeight="1" x14ac:dyDescent="0.25">
      <c r="A521" s="1"/>
      <c r="D521" s="1"/>
    </row>
    <row r="522" spans="1:4" ht="15.75" hidden="1" customHeight="1" x14ac:dyDescent="0.25">
      <c r="A522" s="1"/>
      <c r="D522" s="1"/>
    </row>
    <row r="523" spans="1:4" ht="15.75" hidden="1" customHeight="1" x14ac:dyDescent="0.25">
      <c r="A523" s="1"/>
      <c r="D523" s="1"/>
    </row>
    <row r="524" spans="1:4" ht="15.75" hidden="1" customHeight="1" x14ac:dyDescent="0.25">
      <c r="A524" s="1"/>
      <c r="D524" s="1"/>
    </row>
    <row r="525" spans="1:4" ht="15.75" hidden="1" customHeight="1" x14ac:dyDescent="0.25">
      <c r="A525" s="1"/>
      <c r="D525" s="1"/>
    </row>
    <row r="526" spans="1:4" ht="15.75" hidden="1" customHeight="1" x14ac:dyDescent="0.25">
      <c r="A526" s="1"/>
      <c r="D526" s="1"/>
    </row>
    <row r="527" spans="1:4" ht="15.75" hidden="1" customHeight="1" x14ac:dyDescent="0.25">
      <c r="A527" s="1"/>
      <c r="D527" s="1"/>
    </row>
    <row r="528" spans="1:4" ht="15.75" hidden="1" customHeight="1" x14ac:dyDescent="0.25">
      <c r="A528" s="1"/>
      <c r="D528" s="1"/>
    </row>
    <row r="529" spans="1:4" ht="15.75" hidden="1" customHeight="1" x14ac:dyDescent="0.25">
      <c r="A529" s="1"/>
      <c r="D529" s="1"/>
    </row>
    <row r="530" spans="1:4" ht="15.75" hidden="1" customHeight="1" x14ac:dyDescent="0.25">
      <c r="A530" s="1"/>
      <c r="D530" s="1"/>
    </row>
    <row r="531" spans="1:4" ht="15.75" hidden="1" customHeight="1" x14ac:dyDescent="0.25">
      <c r="A531" s="1"/>
      <c r="D531" s="1"/>
    </row>
    <row r="532" spans="1:4" ht="15.75" hidden="1" customHeight="1" x14ac:dyDescent="0.25">
      <c r="A532" s="1"/>
      <c r="D532" s="1"/>
    </row>
    <row r="533" spans="1:4" ht="15.75" hidden="1" customHeight="1" x14ac:dyDescent="0.25">
      <c r="A533" s="1"/>
      <c r="D533" s="1"/>
    </row>
    <row r="534" spans="1:4" ht="15.75" hidden="1" customHeight="1" x14ac:dyDescent="0.25">
      <c r="A534" s="1"/>
      <c r="D534" s="1"/>
    </row>
    <row r="535" spans="1:4" ht="15.75" hidden="1" customHeight="1" x14ac:dyDescent="0.25">
      <c r="A535" s="1"/>
      <c r="D535" s="1"/>
    </row>
    <row r="536" spans="1:4" ht="15.75" hidden="1" customHeight="1" x14ac:dyDescent="0.25">
      <c r="A536" s="1"/>
      <c r="D536" s="1"/>
    </row>
    <row r="537" spans="1:4" ht="15.75" hidden="1" customHeight="1" x14ac:dyDescent="0.25">
      <c r="A537" s="1"/>
      <c r="D537" s="1"/>
    </row>
    <row r="538" spans="1:4" ht="15.75" hidden="1" customHeight="1" x14ac:dyDescent="0.25">
      <c r="A538" s="1"/>
      <c r="D538" s="1"/>
    </row>
    <row r="539" spans="1:4" ht="15.75" hidden="1" customHeight="1" x14ac:dyDescent="0.25">
      <c r="A539" s="1"/>
      <c r="D539" s="1"/>
    </row>
    <row r="540" spans="1:4" ht="15.75" hidden="1" customHeight="1" x14ac:dyDescent="0.25">
      <c r="A540" s="1"/>
      <c r="D540" s="1"/>
    </row>
    <row r="541" spans="1:4" ht="15.75" hidden="1" customHeight="1" x14ac:dyDescent="0.25">
      <c r="A541" s="1"/>
      <c r="D541" s="1"/>
    </row>
    <row r="542" spans="1:4" ht="15.75" hidden="1" customHeight="1" x14ac:dyDescent="0.25">
      <c r="A542" s="1"/>
      <c r="D542" s="1"/>
    </row>
    <row r="543" spans="1:4" ht="15.75" hidden="1" customHeight="1" x14ac:dyDescent="0.25">
      <c r="A543" s="1"/>
      <c r="D543" s="1"/>
    </row>
    <row r="544" spans="1:4" ht="15.75" hidden="1" customHeight="1" x14ac:dyDescent="0.25">
      <c r="A544" s="1"/>
      <c r="D544" s="1"/>
    </row>
    <row r="545" spans="1:4" ht="15.75" hidden="1" customHeight="1" x14ac:dyDescent="0.25">
      <c r="A545" s="1"/>
      <c r="D545" s="1"/>
    </row>
    <row r="546" spans="1:4" ht="15.75" hidden="1" customHeight="1" x14ac:dyDescent="0.25">
      <c r="A546" s="1"/>
      <c r="D546" s="1"/>
    </row>
    <row r="547" spans="1:4" ht="15.75" hidden="1" customHeight="1" x14ac:dyDescent="0.25">
      <c r="A547" s="1"/>
      <c r="D547" s="1"/>
    </row>
    <row r="548" spans="1:4" ht="15.75" hidden="1" customHeight="1" x14ac:dyDescent="0.25">
      <c r="A548" s="1"/>
      <c r="D548" s="1"/>
    </row>
    <row r="549" spans="1:4" ht="15.75" hidden="1" customHeight="1" x14ac:dyDescent="0.25">
      <c r="A549" s="1"/>
      <c r="D549" s="1"/>
    </row>
    <row r="550" spans="1:4" ht="15.75" hidden="1" customHeight="1" x14ac:dyDescent="0.25">
      <c r="A550" s="1"/>
      <c r="D550" s="1"/>
    </row>
    <row r="551" spans="1:4" ht="15.75" hidden="1" customHeight="1" x14ac:dyDescent="0.25">
      <c r="A551" s="1"/>
      <c r="D551" s="1"/>
    </row>
    <row r="552" spans="1:4" ht="15.75" hidden="1" customHeight="1" x14ac:dyDescent="0.25">
      <c r="A552" s="1"/>
      <c r="D552" s="1"/>
    </row>
    <row r="553" spans="1:4" ht="15.75" hidden="1" customHeight="1" x14ac:dyDescent="0.25">
      <c r="A553" s="1"/>
      <c r="D553" s="1"/>
    </row>
    <row r="554" spans="1:4" ht="15.75" hidden="1" customHeight="1" x14ac:dyDescent="0.25">
      <c r="A554" s="1"/>
      <c r="D554" s="1"/>
    </row>
    <row r="555" spans="1:4" ht="15.75" hidden="1" customHeight="1" x14ac:dyDescent="0.25">
      <c r="A555" s="1"/>
      <c r="D555" s="1"/>
    </row>
    <row r="556" spans="1:4" ht="15.75" hidden="1" customHeight="1" x14ac:dyDescent="0.25">
      <c r="A556" s="1"/>
      <c r="D556" s="1"/>
    </row>
    <row r="557" spans="1:4" ht="15.75" hidden="1" customHeight="1" x14ac:dyDescent="0.25">
      <c r="A557" s="1"/>
      <c r="D557" s="1"/>
    </row>
    <row r="558" spans="1:4" ht="15.75" hidden="1" customHeight="1" x14ac:dyDescent="0.25">
      <c r="A558" s="1"/>
      <c r="D558" s="1"/>
    </row>
    <row r="559" spans="1:4" ht="15.75" hidden="1" customHeight="1" x14ac:dyDescent="0.25">
      <c r="A559" s="1"/>
      <c r="D559" s="1"/>
    </row>
    <row r="560" spans="1:4" ht="15.75" hidden="1" customHeight="1" x14ac:dyDescent="0.25">
      <c r="A560" s="1"/>
      <c r="D560" s="1"/>
    </row>
    <row r="561" spans="1:4" ht="15.75" hidden="1" customHeight="1" x14ac:dyDescent="0.25">
      <c r="A561" s="1"/>
      <c r="D561" s="1"/>
    </row>
    <row r="562" spans="1:4" ht="15.75" hidden="1" customHeight="1" x14ac:dyDescent="0.25">
      <c r="A562" s="1"/>
      <c r="D562" s="1"/>
    </row>
    <row r="563" spans="1:4" ht="15.75" hidden="1" customHeight="1" x14ac:dyDescent="0.25">
      <c r="A563" s="1"/>
      <c r="D563" s="1"/>
    </row>
    <row r="564" spans="1:4" ht="15.75" hidden="1" customHeight="1" x14ac:dyDescent="0.25">
      <c r="A564" s="1"/>
      <c r="D564" s="1"/>
    </row>
    <row r="565" spans="1:4" ht="15.75" hidden="1" customHeight="1" x14ac:dyDescent="0.25">
      <c r="A565" s="1"/>
      <c r="D565" s="1"/>
    </row>
    <row r="566" spans="1:4" ht="15.75" hidden="1" customHeight="1" x14ac:dyDescent="0.25">
      <c r="A566" s="1"/>
      <c r="D566" s="1"/>
    </row>
    <row r="567" spans="1:4" ht="15.75" hidden="1" customHeight="1" x14ac:dyDescent="0.25">
      <c r="A567" s="1"/>
      <c r="D567" s="1"/>
    </row>
    <row r="568" spans="1:4" ht="15.75" hidden="1" customHeight="1" x14ac:dyDescent="0.25">
      <c r="A568" s="1"/>
      <c r="D568" s="1"/>
    </row>
    <row r="569" spans="1:4" ht="15.75" hidden="1" customHeight="1" x14ac:dyDescent="0.25">
      <c r="A569" s="1"/>
      <c r="D569" s="1"/>
    </row>
    <row r="570" spans="1:4" ht="15.75" hidden="1" customHeight="1" x14ac:dyDescent="0.25">
      <c r="A570" s="1"/>
      <c r="D570" s="1"/>
    </row>
    <row r="571" spans="1:4" ht="15.75" hidden="1" customHeight="1" x14ac:dyDescent="0.25">
      <c r="A571" s="1"/>
      <c r="D571" s="1"/>
    </row>
    <row r="572" spans="1:4" ht="15.75" hidden="1" customHeight="1" x14ac:dyDescent="0.25">
      <c r="A572" s="1"/>
      <c r="D572" s="1"/>
    </row>
    <row r="573" spans="1:4" ht="15.75" hidden="1" customHeight="1" x14ac:dyDescent="0.25">
      <c r="A573" s="1"/>
      <c r="D573" s="1"/>
    </row>
    <row r="574" spans="1:4" ht="15.75" hidden="1" customHeight="1" x14ac:dyDescent="0.25">
      <c r="A574" s="1"/>
      <c r="D574" s="1"/>
    </row>
    <row r="575" spans="1:4" ht="15.75" hidden="1" customHeight="1" x14ac:dyDescent="0.25">
      <c r="A575" s="1"/>
      <c r="D575" s="1"/>
    </row>
    <row r="576" spans="1:4" ht="15.75" hidden="1" customHeight="1" x14ac:dyDescent="0.25">
      <c r="A576" s="1"/>
      <c r="D576" s="1"/>
    </row>
    <row r="577" spans="1:4" ht="15.75" hidden="1" customHeight="1" x14ac:dyDescent="0.25">
      <c r="A577" s="1"/>
      <c r="D577" s="1"/>
    </row>
    <row r="578" spans="1:4" ht="15.75" hidden="1" customHeight="1" x14ac:dyDescent="0.25">
      <c r="A578" s="1"/>
      <c r="D578" s="1"/>
    </row>
    <row r="579" spans="1:4" ht="15.75" hidden="1" customHeight="1" x14ac:dyDescent="0.25">
      <c r="A579" s="1"/>
      <c r="D579" s="1"/>
    </row>
    <row r="580" spans="1:4" ht="15.75" hidden="1" customHeight="1" x14ac:dyDescent="0.25">
      <c r="A580" s="1"/>
      <c r="D580" s="1"/>
    </row>
    <row r="581" spans="1:4" ht="15.75" hidden="1" customHeight="1" x14ac:dyDescent="0.25">
      <c r="A581" s="1"/>
      <c r="D581" s="1"/>
    </row>
    <row r="582" spans="1:4" ht="15.75" hidden="1" customHeight="1" x14ac:dyDescent="0.25">
      <c r="A582" s="1"/>
      <c r="D582" s="1"/>
    </row>
    <row r="583" spans="1:4" ht="15.75" hidden="1" customHeight="1" x14ac:dyDescent="0.25">
      <c r="A583" s="1"/>
      <c r="D583" s="1"/>
    </row>
    <row r="584" spans="1:4" ht="15.75" hidden="1" customHeight="1" x14ac:dyDescent="0.25">
      <c r="A584" s="1"/>
      <c r="D584" s="1"/>
    </row>
    <row r="585" spans="1:4" ht="15.75" hidden="1" customHeight="1" x14ac:dyDescent="0.25">
      <c r="A585" s="1"/>
      <c r="D585" s="1"/>
    </row>
    <row r="586" spans="1:4" ht="15.75" hidden="1" customHeight="1" x14ac:dyDescent="0.25">
      <c r="A586" s="1"/>
      <c r="D586" s="1"/>
    </row>
    <row r="587" spans="1:4" ht="15.75" hidden="1" customHeight="1" x14ac:dyDescent="0.25">
      <c r="A587" s="1"/>
      <c r="D587" s="1"/>
    </row>
    <row r="588" spans="1:4" ht="15.75" hidden="1" customHeight="1" x14ac:dyDescent="0.25">
      <c r="A588" s="1"/>
      <c r="D588" s="1"/>
    </row>
    <row r="589" spans="1:4" ht="15.75" hidden="1" customHeight="1" x14ac:dyDescent="0.25">
      <c r="A589" s="1"/>
      <c r="D589" s="1"/>
    </row>
    <row r="590" spans="1:4" ht="15.75" hidden="1" customHeight="1" x14ac:dyDescent="0.25">
      <c r="A590" s="1"/>
      <c r="D590" s="1"/>
    </row>
    <row r="591" spans="1:4" ht="15.75" hidden="1" customHeight="1" x14ac:dyDescent="0.25">
      <c r="A591" s="1"/>
      <c r="D591" s="1"/>
    </row>
    <row r="592" spans="1:4" ht="15.75" hidden="1" customHeight="1" x14ac:dyDescent="0.25">
      <c r="A592" s="1"/>
      <c r="D592" s="1"/>
    </row>
    <row r="593" spans="1:4" ht="15.75" hidden="1" customHeight="1" x14ac:dyDescent="0.25">
      <c r="A593" s="1"/>
      <c r="D593" s="1"/>
    </row>
    <row r="594" spans="1:4" ht="15.75" hidden="1" customHeight="1" x14ac:dyDescent="0.25">
      <c r="A594" s="1"/>
      <c r="D594" s="1"/>
    </row>
    <row r="595" spans="1:4" ht="15.75" hidden="1" customHeight="1" x14ac:dyDescent="0.25">
      <c r="A595" s="1"/>
      <c r="D595" s="1"/>
    </row>
    <row r="596" spans="1:4" ht="15.75" hidden="1" customHeight="1" x14ac:dyDescent="0.25">
      <c r="A596" s="1"/>
      <c r="D596" s="1"/>
    </row>
    <row r="597" spans="1:4" ht="15.75" hidden="1" customHeight="1" x14ac:dyDescent="0.25">
      <c r="A597" s="1"/>
      <c r="D597" s="1"/>
    </row>
    <row r="598" spans="1:4" ht="15.75" hidden="1" customHeight="1" x14ac:dyDescent="0.25">
      <c r="A598" s="1"/>
      <c r="D598" s="1"/>
    </row>
    <row r="599" spans="1:4" ht="15.75" hidden="1" customHeight="1" x14ac:dyDescent="0.25">
      <c r="A599" s="1"/>
      <c r="D599" s="1"/>
    </row>
    <row r="600" spans="1:4" ht="15.75" hidden="1" customHeight="1" x14ac:dyDescent="0.25">
      <c r="A600" s="1"/>
      <c r="D600" s="1"/>
    </row>
    <row r="601" spans="1:4" ht="15.75" hidden="1" customHeight="1" x14ac:dyDescent="0.25">
      <c r="A601" s="1"/>
      <c r="D601" s="1"/>
    </row>
    <row r="602" spans="1:4" ht="15.75" hidden="1" customHeight="1" x14ac:dyDescent="0.25">
      <c r="A602" s="1"/>
      <c r="D602" s="1"/>
    </row>
    <row r="603" spans="1:4" ht="15.75" hidden="1" customHeight="1" x14ac:dyDescent="0.25">
      <c r="A603" s="1"/>
      <c r="D603" s="1"/>
    </row>
    <row r="604" spans="1:4" ht="15.75" hidden="1" customHeight="1" x14ac:dyDescent="0.25">
      <c r="A604" s="1"/>
      <c r="D604" s="1"/>
    </row>
    <row r="605" spans="1:4" ht="15.75" hidden="1" customHeight="1" x14ac:dyDescent="0.25">
      <c r="A605" s="1"/>
      <c r="D605" s="1"/>
    </row>
    <row r="606" spans="1:4" ht="15.75" hidden="1" customHeight="1" x14ac:dyDescent="0.25">
      <c r="A606" s="1"/>
      <c r="D606" s="1"/>
    </row>
    <row r="607" spans="1:4" ht="15.75" hidden="1" customHeight="1" x14ac:dyDescent="0.25">
      <c r="A607" s="1"/>
      <c r="D607" s="1"/>
    </row>
    <row r="608" spans="1:4" ht="15.75" hidden="1" customHeight="1" x14ac:dyDescent="0.25">
      <c r="A608" s="1"/>
      <c r="D608" s="1"/>
    </row>
    <row r="609" spans="1:4" ht="15.75" hidden="1" customHeight="1" x14ac:dyDescent="0.25">
      <c r="A609" s="1"/>
      <c r="D609" s="1"/>
    </row>
    <row r="610" spans="1:4" ht="15.75" hidden="1" customHeight="1" x14ac:dyDescent="0.25">
      <c r="A610" s="1"/>
      <c r="D610" s="1"/>
    </row>
    <row r="611" spans="1:4" ht="15.75" hidden="1" customHeight="1" x14ac:dyDescent="0.25">
      <c r="A611" s="1"/>
      <c r="D611" s="1"/>
    </row>
    <row r="612" spans="1:4" ht="15.75" hidden="1" customHeight="1" x14ac:dyDescent="0.25">
      <c r="A612" s="1"/>
      <c r="D612" s="1"/>
    </row>
    <row r="613" spans="1:4" ht="15.75" hidden="1" customHeight="1" x14ac:dyDescent="0.25">
      <c r="A613" s="1"/>
      <c r="D613" s="1"/>
    </row>
    <row r="614" spans="1:4" ht="15.75" hidden="1" customHeight="1" x14ac:dyDescent="0.25">
      <c r="A614" s="1"/>
      <c r="D614" s="1"/>
    </row>
    <row r="615" spans="1:4" ht="15.75" hidden="1" customHeight="1" x14ac:dyDescent="0.25">
      <c r="A615" s="1"/>
      <c r="D615" s="1"/>
    </row>
    <row r="616" spans="1:4" ht="15.75" hidden="1" customHeight="1" x14ac:dyDescent="0.25">
      <c r="A616" s="1"/>
      <c r="D616" s="1"/>
    </row>
    <row r="617" spans="1:4" ht="15.75" hidden="1" customHeight="1" x14ac:dyDescent="0.25">
      <c r="A617" s="1"/>
      <c r="D617" s="1"/>
    </row>
    <row r="618" spans="1:4" ht="15.75" hidden="1" customHeight="1" x14ac:dyDescent="0.25">
      <c r="A618" s="1"/>
      <c r="D618" s="1"/>
    </row>
    <row r="619" spans="1:4" ht="15.75" hidden="1" customHeight="1" x14ac:dyDescent="0.25">
      <c r="A619" s="1"/>
      <c r="D619" s="1"/>
    </row>
    <row r="620" spans="1:4" ht="15.75" hidden="1" customHeight="1" x14ac:dyDescent="0.25">
      <c r="A620" s="1"/>
      <c r="D620" s="1"/>
    </row>
    <row r="621" spans="1:4" ht="15.75" hidden="1" customHeight="1" x14ac:dyDescent="0.25">
      <c r="A621" s="1"/>
      <c r="D621" s="1"/>
    </row>
    <row r="622" spans="1:4" ht="15.75" hidden="1" customHeight="1" x14ac:dyDescent="0.25">
      <c r="A622" s="1"/>
      <c r="D622" s="1"/>
    </row>
    <row r="623" spans="1:4" ht="15.75" hidden="1" customHeight="1" x14ac:dyDescent="0.25">
      <c r="A623" s="1"/>
      <c r="D623" s="1"/>
    </row>
    <row r="624" spans="1:4" ht="15.75" hidden="1" customHeight="1" x14ac:dyDescent="0.25">
      <c r="A624" s="1"/>
      <c r="D624" s="1"/>
    </row>
    <row r="625" spans="1:4" ht="15.75" hidden="1" customHeight="1" x14ac:dyDescent="0.25">
      <c r="A625" s="1"/>
      <c r="D625" s="1"/>
    </row>
    <row r="626" spans="1:4" ht="15.75" hidden="1" customHeight="1" x14ac:dyDescent="0.25">
      <c r="A626" s="1"/>
      <c r="D626" s="1"/>
    </row>
    <row r="627" spans="1:4" ht="15.75" hidden="1" customHeight="1" x14ac:dyDescent="0.25">
      <c r="A627" s="1"/>
      <c r="D627" s="1"/>
    </row>
    <row r="628" spans="1:4" ht="15.75" hidden="1" customHeight="1" x14ac:dyDescent="0.25">
      <c r="A628" s="1"/>
      <c r="D628" s="1"/>
    </row>
    <row r="629" spans="1:4" ht="15.75" hidden="1" customHeight="1" x14ac:dyDescent="0.25">
      <c r="A629" s="1"/>
      <c r="D629" s="1"/>
    </row>
    <row r="630" spans="1:4" ht="15.75" hidden="1" customHeight="1" x14ac:dyDescent="0.25">
      <c r="A630" s="1"/>
      <c r="D630" s="1"/>
    </row>
    <row r="631" spans="1:4" ht="15.75" hidden="1" customHeight="1" x14ac:dyDescent="0.25">
      <c r="A631" s="1"/>
      <c r="D631" s="1"/>
    </row>
    <row r="632" spans="1:4" ht="15.75" hidden="1" customHeight="1" x14ac:dyDescent="0.25">
      <c r="A632" s="1"/>
      <c r="D632" s="1"/>
    </row>
    <row r="633" spans="1:4" ht="15.75" hidden="1" customHeight="1" x14ac:dyDescent="0.25">
      <c r="A633" s="1"/>
      <c r="D633" s="1"/>
    </row>
    <row r="634" spans="1:4" ht="15.75" hidden="1" customHeight="1" x14ac:dyDescent="0.25">
      <c r="A634" s="1"/>
      <c r="D634" s="1"/>
    </row>
    <row r="635" spans="1:4" ht="15.75" hidden="1" customHeight="1" x14ac:dyDescent="0.25">
      <c r="A635" s="1"/>
      <c r="D635" s="1"/>
    </row>
    <row r="636" spans="1:4" ht="15.75" hidden="1" customHeight="1" x14ac:dyDescent="0.25">
      <c r="A636" s="1"/>
      <c r="D636" s="1"/>
    </row>
    <row r="637" spans="1:4" ht="15.75" hidden="1" customHeight="1" x14ac:dyDescent="0.25">
      <c r="A637" s="1"/>
      <c r="D637" s="1"/>
    </row>
    <row r="638" spans="1:4" ht="15.75" hidden="1" customHeight="1" x14ac:dyDescent="0.25">
      <c r="A638" s="1"/>
      <c r="D638" s="1"/>
    </row>
    <row r="639" spans="1:4" ht="15.75" hidden="1" customHeight="1" x14ac:dyDescent="0.25">
      <c r="A639" s="1"/>
      <c r="D639" s="1"/>
    </row>
    <row r="640" spans="1:4" ht="15.75" hidden="1" customHeight="1" x14ac:dyDescent="0.25">
      <c r="A640" s="1"/>
      <c r="D640" s="1"/>
    </row>
    <row r="641" spans="1:4" ht="15.75" hidden="1" customHeight="1" x14ac:dyDescent="0.25">
      <c r="A641" s="1"/>
      <c r="D641" s="1"/>
    </row>
    <row r="642" spans="1:4" ht="15.75" hidden="1" customHeight="1" x14ac:dyDescent="0.25">
      <c r="A642" s="1"/>
      <c r="D642" s="1"/>
    </row>
    <row r="643" spans="1:4" ht="15.75" hidden="1" customHeight="1" x14ac:dyDescent="0.25">
      <c r="A643" s="1"/>
      <c r="D643" s="1"/>
    </row>
    <row r="644" spans="1:4" ht="15.75" hidden="1" customHeight="1" x14ac:dyDescent="0.25">
      <c r="A644" s="1"/>
      <c r="D644" s="1"/>
    </row>
    <row r="645" spans="1:4" ht="15.75" hidden="1" customHeight="1" x14ac:dyDescent="0.25">
      <c r="A645" s="1"/>
      <c r="D645" s="1"/>
    </row>
    <row r="646" spans="1:4" ht="15.75" hidden="1" customHeight="1" x14ac:dyDescent="0.25">
      <c r="A646" s="1"/>
      <c r="D646" s="1"/>
    </row>
    <row r="647" spans="1:4" ht="15.75" hidden="1" customHeight="1" x14ac:dyDescent="0.25">
      <c r="A647" s="1"/>
      <c r="D647" s="1"/>
    </row>
    <row r="648" spans="1:4" ht="15.75" hidden="1" customHeight="1" x14ac:dyDescent="0.25">
      <c r="A648" s="1"/>
      <c r="D648" s="1"/>
    </row>
    <row r="649" spans="1:4" ht="15.75" hidden="1" customHeight="1" x14ac:dyDescent="0.25">
      <c r="A649" s="1"/>
      <c r="D649" s="1"/>
    </row>
    <row r="650" spans="1:4" ht="15.75" hidden="1" customHeight="1" x14ac:dyDescent="0.25">
      <c r="A650" s="1"/>
      <c r="D650" s="1"/>
    </row>
    <row r="651" spans="1:4" ht="15.75" hidden="1" customHeight="1" x14ac:dyDescent="0.25">
      <c r="A651" s="1"/>
      <c r="D651" s="1"/>
    </row>
    <row r="652" spans="1:4" ht="15.75" hidden="1" customHeight="1" x14ac:dyDescent="0.25">
      <c r="A652" s="1"/>
      <c r="D652" s="1"/>
    </row>
    <row r="653" spans="1:4" ht="15.75" hidden="1" customHeight="1" x14ac:dyDescent="0.25">
      <c r="A653" s="1"/>
      <c r="D653" s="1"/>
    </row>
    <row r="654" spans="1:4" ht="15.75" hidden="1" customHeight="1" x14ac:dyDescent="0.25">
      <c r="A654" s="1"/>
      <c r="D654" s="1"/>
    </row>
    <row r="655" spans="1:4" ht="15.75" hidden="1" customHeight="1" x14ac:dyDescent="0.25">
      <c r="A655" s="1"/>
      <c r="D655" s="1"/>
    </row>
    <row r="656" spans="1:4" ht="15.75" hidden="1" customHeight="1" x14ac:dyDescent="0.25">
      <c r="A656" s="1"/>
      <c r="D656" s="1"/>
    </row>
    <row r="657" spans="1:4" ht="15.75" hidden="1" customHeight="1" x14ac:dyDescent="0.25">
      <c r="A657" s="1"/>
      <c r="D657" s="1"/>
    </row>
    <row r="658" spans="1:4" ht="15.75" hidden="1" customHeight="1" x14ac:dyDescent="0.25">
      <c r="A658" s="1"/>
      <c r="D658" s="1"/>
    </row>
    <row r="659" spans="1:4" ht="15.75" hidden="1" customHeight="1" x14ac:dyDescent="0.25">
      <c r="A659" s="1"/>
      <c r="D659" s="1"/>
    </row>
    <row r="660" spans="1:4" ht="15.75" hidden="1" customHeight="1" x14ac:dyDescent="0.25">
      <c r="A660" s="1"/>
      <c r="D660" s="1"/>
    </row>
    <row r="661" spans="1:4" ht="15.75" hidden="1" customHeight="1" x14ac:dyDescent="0.25">
      <c r="A661" s="1"/>
      <c r="D661" s="1"/>
    </row>
    <row r="662" spans="1:4" ht="15.75" hidden="1" customHeight="1" x14ac:dyDescent="0.25">
      <c r="A662" s="1"/>
      <c r="D662" s="1"/>
    </row>
    <row r="663" spans="1:4" ht="15.75" hidden="1" customHeight="1" x14ac:dyDescent="0.25">
      <c r="A663" s="1"/>
      <c r="D663" s="1"/>
    </row>
    <row r="664" spans="1:4" ht="15.75" hidden="1" customHeight="1" x14ac:dyDescent="0.25">
      <c r="A664" s="1"/>
      <c r="D664" s="1"/>
    </row>
    <row r="665" spans="1:4" ht="15.75" hidden="1" customHeight="1" x14ac:dyDescent="0.25">
      <c r="A665" s="1"/>
      <c r="D665" s="1"/>
    </row>
    <row r="666" spans="1:4" ht="15.75" hidden="1" customHeight="1" x14ac:dyDescent="0.25">
      <c r="A666" s="1"/>
      <c r="D666" s="1"/>
    </row>
    <row r="667" spans="1:4" ht="15.75" hidden="1" customHeight="1" x14ac:dyDescent="0.25">
      <c r="A667" s="1"/>
      <c r="D667" s="1"/>
    </row>
    <row r="668" spans="1:4" ht="15.75" hidden="1" customHeight="1" x14ac:dyDescent="0.25">
      <c r="A668" s="1"/>
      <c r="D668" s="1"/>
    </row>
    <row r="669" spans="1:4" ht="15.75" hidden="1" customHeight="1" x14ac:dyDescent="0.25">
      <c r="A669" s="1"/>
      <c r="D669" s="1"/>
    </row>
    <row r="670" spans="1:4" ht="15.75" hidden="1" customHeight="1" x14ac:dyDescent="0.25">
      <c r="A670" s="1"/>
      <c r="D670" s="1"/>
    </row>
    <row r="671" spans="1:4" ht="15.75" hidden="1" customHeight="1" x14ac:dyDescent="0.25">
      <c r="A671" s="1"/>
      <c r="D671" s="1"/>
    </row>
    <row r="672" spans="1:4" ht="15.75" hidden="1" customHeight="1" x14ac:dyDescent="0.25">
      <c r="A672" s="1"/>
      <c r="D672" s="1"/>
    </row>
    <row r="673" spans="1:4" ht="15.75" hidden="1" customHeight="1" x14ac:dyDescent="0.25">
      <c r="A673" s="1"/>
      <c r="D673" s="1"/>
    </row>
    <row r="674" spans="1:4" ht="15.75" hidden="1" customHeight="1" x14ac:dyDescent="0.25">
      <c r="A674" s="1"/>
      <c r="D674" s="1"/>
    </row>
    <row r="675" spans="1:4" ht="15.75" hidden="1" customHeight="1" x14ac:dyDescent="0.25">
      <c r="A675" s="1"/>
      <c r="D675" s="1"/>
    </row>
    <row r="676" spans="1:4" ht="15.75" hidden="1" customHeight="1" x14ac:dyDescent="0.25">
      <c r="A676" s="1"/>
      <c r="D676" s="1"/>
    </row>
    <row r="677" spans="1:4" ht="15.75" hidden="1" customHeight="1" x14ac:dyDescent="0.25">
      <c r="A677" s="1"/>
      <c r="D677" s="1"/>
    </row>
    <row r="678" spans="1:4" ht="15.75" hidden="1" customHeight="1" x14ac:dyDescent="0.25">
      <c r="A678" s="1"/>
      <c r="D678" s="1"/>
    </row>
    <row r="679" spans="1:4" ht="15.75" hidden="1" customHeight="1" x14ac:dyDescent="0.25">
      <c r="A679" s="1"/>
      <c r="D679" s="1"/>
    </row>
    <row r="680" spans="1:4" ht="15.75" hidden="1" customHeight="1" x14ac:dyDescent="0.25">
      <c r="A680" s="1"/>
      <c r="D680" s="1"/>
    </row>
    <row r="681" spans="1:4" ht="15.75" hidden="1" customHeight="1" x14ac:dyDescent="0.25">
      <c r="A681" s="1"/>
      <c r="D681" s="1"/>
    </row>
    <row r="682" spans="1:4" ht="15.75" hidden="1" customHeight="1" x14ac:dyDescent="0.25">
      <c r="A682" s="1"/>
      <c r="D682" s="1"/>
    </row>
    <row r="683" spans="1:4" ht="15.75" hidden="1" customHeight="1" x14ac:dyDescent="0.25">
      <c r="A683" s="1"/>
      <c r="D683" s="1"/>
    </row>
    <row r="684" spans="1:4" ht="15.75" hidden="1" customHeight="1" x14ac:dyDescent="0.25">
      <c r="A684" s="1"/>
      <c r="D684" s="1"/>
    </row>
    <row r="685" spans="1:4" ht="15.75" hidden="1" customHeight="1" x14ac:dyDescent="0.25">
      <c r="A685" s="1"/>
      <c r="D685" s="1"/>
    </row>
    <row r="686" spans="1:4" ht="15.75" hidden="1" customHeight="1" x14ac:dyDescent="0.25">
      <c r="A686" s="1"/>
      <c r="D686" s="1"/>
    </row>
    <row r="687" spans="1:4" ht="15.75" hidden="1" customHeight="1" x14ac:dyDescent="0.25">
      <c r="A687" s="1"/>
      <c r="D687" s="1"/>
    </row>
    <row r="688" spans="1:4" ht="15.75" hidden="1" customHeight="1" x14ac:dyDescent="0.25">
      <c r="A688" s="1"/>
      <c r="D688" s="1"/>
    </row>
    <row r="689" spans="1:4" ht="15.75" hidden="1" customHeight="1" x14ac:dyDescent="0.25">
      <c r="A689" s="1"/>
      <c r="D689" s="1"/>
    </row>
    <row r="690" spans="1:4" ht="15.75" hidden="1" customHeight="1" x14ac:dyDescent="0.25">
      <c r="A690" s="1"/>
      <c r="D690" s="1"/>
    </row>
    <row r="691" spans="1:4" ht="15.75" hidden="1" customHeight="1" x14ac:dyDescent="0.25">
      <c r="A691" s="1"/>
      <c r="D691" s="1"/>
    </row>
    <row r="692" spans="1:4" ht="15.75" hidden="1" customHeight="1" x14ac:dyDescent="0.25">
      <c r="A692" s="1"/>
      <c r="D692" s="1"/>
    </row>
    <row r="693" spans="1:4" ht="15.75" hidden="1" customHeight="1" x14ac:dyDescent="0.25">
      <c r="A693" s="1"/>
      <c r="D693" s="1"/>
    </row>
    <row r="694" spans="1:4" ht="15.75" hidden="1" customHeight="1" x14ac:dyDescent="0.25">
      <c r="A694" s="1"/>
      <c r="D694" s="1"/>
    </row>
    <row r="695" spans="1:4" ht="15.75" hidden="1" customHeight="1" x14ac:dyDescent="0.25">
      <c r="A695" s="1"/>
      <c r="D695" s="1"/>
    </row>
    <row r="696" spans="1:4" ht="15.75" hidden="1" customHeight="1" x14ac:dyDescent="0.25">
      <c r="A696" s="1"/>
      <c r="D696" s="1"/>
    </row>
    <row r="697" spans="1:4" ht="15.75" hidden="1" customHeight="1" x14ac:dyDescent="0.25">
      <c r="A697" s="1"/>
      <c r="D697" s="1"/>
    </row>
    <row r="698" spans="1:4" ht="15.75" hidden="1" customHeight="1" x14ac:dyDescent="0.25">
      <c r="A698" s="1"/>
      <c r="D698" s="1"/>
    </row>
    <row r="699" spans="1:4" ht="15.75" hidden="1" customHeight="1" x14ac:dyDescent="0.25">
      <c r="A699" s="1"/>
      <c r="D699" s="1"/>
    </row>
    <row r="700" spans="1:4" ht="15.75" hidden="1" customHeight="1" x14ac:dyDescent="0.25">
      <c r="A700" s="1"/>
      <c r="D700" s="1"/>
    </row>
    <row r="701" spans="1:4" ht="15.75" hidden="1" customHeight="1" x14ac:dyDescent="0.25">
      <c r="A701" s="1"/>
      <c r="D701" s="1"/>
    </row>
    <row r="702" spans="1:4" ht="15.75" hidden="1" customHeight="1" x14ac:dyDescent="0.25">
      <c r="A702" s="1"/>
      <c r="D702" s="1"/>
    </row>
    <row r="703" spans="1:4" ht="15.75" hidden="1" customHeight="1" x14ac:dyDescent="0.25">
      <c r="A703" s="1"/>
      <c r="D703" s="1"/>
    </row>
    <row r="704" spans="1:4" ht="15.75" hidden="1" customHeight="1" x14ac:dyDescent="0.25">
      <c r="A704" s="1"/>
      <c r="D704" s="1"/>
    </row>
    <row r="705" spans="1:4" ht="15.75" hidden="1" customHeight="1" x14ac:dyDescent="0.25">
      <c r="A705" s="1"/>
      <c r="D705" s="1"/>
    </row>
    <row r="706" spans="1:4" ht="15.75" hidden="1" customHeight="1" x14ac:dyDescent="0.25">
      <c r="A706" s="1"/>
      <c r="D706" s="1"/>
    </row>
    <row r="707" spans="1:4" ht="15.75" hidden="1" customHeight="1" x14ac:dyDescent="0.25">
      <c r="A707" s="1"/>
      <c r="D707" s="1"/>
    </row>
    <row r="708" spans="1:4" ht="15.75" hidden="1" customHeight="1" x14ac:dyDescent="0.25">
      <c r="A708" s="1"/>
      <c r="D708" s="1"/>
    </row>
    <row r="709" spans="1:4" ht="15.75" hidden="1" customHeight="1" x14ac:dyDescent="0.25">
      <c r="A709" s="1"/>
      <c r="D709" s="1"/>
    </row>
    <row r="710" spans="1:4" ht="15.75" hidden="1" customHeight="1" x14ac:dyDescent="0.25">
      <c r="A710" s="1"/>
      <c r="D710" s="1"/>
    </row>
    <row r="711" spans="1:4" ht="15.75" hidden="1" customHeight="1" x14ac:dyDescent="0.25">
      <c r="A711" s="1"/>
      <c r="D711" s="1"/>
    </row>
    <row r="712" spans="1:4" ht="15.75" hidden="1" customHeight="1" x14ac:dyDescent="0.25">
      <c r="A712" s="1"/>
      <c r="D712" s="1"/>
    </row>
    <row r="713" spans="1:4" ht="15.75" hidden="1" customHeight="1" x14ac:dyDescent="0.25">
      <c r="A713" s="1"/>
      <c r="D713" s="1"/>
    </row>
    <row r="714" spans="1:4" ht="15.75" hidden="1" customHeight="1" x14ac:dyDescent="0.25">
      <c r="A714" s="1"/>
      <c r="D714" s="1"/>
    </row>
    <row r="715" spans="1:4" ht="15.75" hidden="1" customHeight="1" x14ac:dyDescent="0.25">
      <c r="A715" s="1"/>
      <c r="D715" s="1"/>
    </row>
    <row r="716" spans="1:4" ht="15.75" hidden="1" customHeight="1" x14ac:dyDescent="0.25">
      <c r="A716" s="1"/>
      <c r="D716" s="1"/>
    </row>
    <row r="717" spans="1:4" ht="15.75" hidden="1" customHeight="1" x14ac:dyDescent="0.25">
      <c r="A717" s="1"/>
      <c r="D717" s="1"/>
    </row>
    <row r="718" spans="1:4" ht="15.75" hidden="1" customHeight="1" x14ac:dyDescent="0.25">
      <c r="A718" s="1"/>
      <c r="D718" s="1"/>
    </row>
    <row r="719" spans="1:4" ht="15.75" hidden="1" customHeight="1" x14ac:dyDescent="0.25">
      <c r="A719" s="1"/>
      <c r="D719" s="1"/>
    </row>
    <row r="720" spans="1:4" ht="15.75" hidden="1" customHeight="1" x14ac:dyDescent="0.25">
      <c r="A720" s="1"/>
      <c r="D720" s="1"/>
    </row>
    <row r="721" spans="1:4" ht="15.75" hidden="1" customHeight="1" x14ac:dyDescent="0.25">
      <c r="A721" s="1"/>
      <c r="D721" s="1"/>
    </row>
    <row r="722" spans="1:4" ht="15.75" hidden="1" customHeight="1" x14ac:dyDescent="0.25">
      <c r="A722" s="1"/>
      <c r="D722" s="1"/>
    </row>
    <row r="723" spans="1:4" ht="15.75" hidden="1" customHeight="1" x14ac:dyDescent="0.25">
      <c r="A723" s="1"/>
      <c r="D723" s="1"/>
    </row>
    <row r="724" spans="1:4" ht="15.75" hidden="1" customHeight="1" x14ac:dyDescent="0.25">
      <c r="A724" s="1"/>
      <c r="D724" s="1"/>
    </row>
    <row r="725" spans="1:4" ht="15.75" hidden="1" customHeight="1" x14ac:dyDescent="0.25">
      <c r="A725" s="1"/>
      <c r="D725" s="1"/>
    </row>
    <row r="726" spans="1:4" ht="15.75" hidden="1" customHeight="1" x14ac:dyDescent="0.25">
      <c r="A726" s="1"/>
      <c r="D726" s="1"/>
    </row>
    <row r="727" spans="1:4" ht="15.75" hidden="1" customHeight="1" x14ac:dyDescent="0.25">
      <c r="A727" s="1"/>
      <c r="D727" s="1"/>
    </row>
    <row r="728" spans="1:4" ht="15.75" hidden="1" customHeight="1" x14ac:dyDescent="0.25">
      <c r="A728" s="1"/>
      <c r="D728" s="1"/>
    </row>
    <row r="729" spans="1:4" ht="15.75" hidden="1" customHeight="1" x14ac:dyDescent="0.25">
      <c r="A729" s="1"/>
      <c r="D729" s="1"/>
    </row>
    <row r="730" spans="1:4" ht="15.75" hidden="1" customHeight="1" x14ac:dyDescent="0.25">
      <c r="A730" s="1"/>
      <c r="D730" s="1"/>
    </row>
    <row r="731" spans="1:4" ht="15.75" hidden="1" customHeight="1" x14ac:dyDescent="0.25">
      <c r="A731" s="1"/>
      <c r="D731" s="1"/>
    </row>
    <row r="732" spans="1:4" ht="15.75" hidden="1" customHeight="1" x14ac:dyDescent="0.25">
      <c r="A732" s="1"/>
      <c r="D732" s="1"/>
    </row>
    <row r="733" spans="1:4" ht="15.75" hidden="1" customHeight="1" x14ac:dyDescent="0.25">
      <c r="A733" s="1"/>
      <c r="D733" s="1"/>
    </row>
    <row r="734" spans="1:4" ht="15.75" hidden="1" customHeight="1" x14ac:dyDescent="0.25">
      <c r="A734" s="1"/>
      <c r="D734" s="1"/>
    </row>
    <row r="735" spans="1:4" ht="15.75" hidden="1" customHeight="1" x14ac:dyDescent="0.25">
      <c r="A735" s="1"/>
      <c r="D735" s="1"/>
    </row>
    <row r="736" spans="1:4" ht="15.75" hidden="1" customHeight="1" x14ac:dyDescent="0.25">
      <c r="A736" s="1"/>
      <c r="D736" s="1"/>
    </row>
    <row r="737" spans="1:4" ht="15.75" hidden="1" customHeight="1" x14ac:dyDescent="0.25">
      <c r="A737" s="1"/>
      <c r="D737" s="1"/>
    </row>
    <row r="738" spans="1:4" ht="15.75" hidden="1" customHeight="1" x14ac:dyDescent="0.25">
      <c r="A738" s="1"/>
      <c r="D738" s="1"/>
    </row>
    <row r="739" spans="1:4" ht="15.75" hidden="1" customHeight="1" x14ac:dyDescent="0.25">
      <c r="A739" s="1"/>
      <c r="D739" s="1"/>
    </row>
    <row r="740" spans="1:4" ht="15.75" hidden="1" customHeight="1" x14ac:dyDescent="0.25">
      <c r="A740" s="1"/>
      <c r="D740" s="1"/>
    </row>
    <row r="741" spans="1:4" ht="15.75" hidden="1" customHeight="1" x14ac:dyDescent="0.25">
      <c r="A741" s="1"/>
      <c r="D741" s="1"/>
    </row>
    <row r="742" spans="1:4" ht="15.75" hidden="1" customHeight="1" x14ac:dyDescent="0.25">
      <c r="A742" s="1"/>
      <c r="D742" s="1"/>
    </row>
    <row r="743" spans="1:4" ht="15.75" hidden="1" customHeight="1" x14ac:dyDescent="0.25">
      <c r="A743" s="1"/>
      <c r="D743" s="1"/>
    </row>
    <row r="744" spans="1:4" ht="15.75" hidden="1" customHeight="1" x14ac:dyDescent="0.25">
      <c r="A744" s="1"/>
      <c r="D744" s="1"/>
    </row>
    <row r="745" spans="1:4" ht="15.75" hidden="1" customHeight="1" x14ac:dyDescent="0.25">
      <c r="A745" s="1"/>
      <c r="D745" s="1"/>
    </row>
    <row r="746" spans="1:4" ht="15.75" hidden="1" customHeight="1" x14ac:dyDescent="0.25">
      <c r="A746" s="1"/>
      <c r="D746" s="1"/>
    </row>
    <row r="747" spans="1:4" ht="15.75" hidden="1" customHeight="1" x14ac:dyDescent="0.25">
      <c r="A747" s="1"/>
      <c r="D747" s="1"/>
    </row>
    <row r="748" spans="1:4" ht="15.75" hidden="1" customHeight="1" x14ac:dyDescent="0.25">
      <c r="A748" s="1"/>
      <c r="D748" s="1"/>
    </row>
    <row r="749" spans="1:4" ht="15.75" hidden="1" customHeight="1" x14ac:dyDescent="0.25">
      <c r="A749" s="1"/>
      <c r="D749" s="1"/>
    </row>
    <row r="750" spans="1:4" ht="15.75" hidden="1" customHeight="1" x14ac:dyDescent="0.25">
      <c r="A750" s="1"/>
      <c r="D750" s="1"/>
    </row>
    <row r="751" spans="1:4" ht="15.75" hidden="1" customHeight="1" x14ac:dyDescent="0.25">
      <c r="A751" s="1"/>
      <c r="D751" s="1"/>
    </row>
    <row r="752" spans="1:4" ht="15.75" hidden="1" customHeight="1" x14ac:dyDescent="0.25">
      <c r="A752" s="1"/>
      <c r="D752" s="1"/>
    </row>
    <row r="753" spans="1:4" ht="15.75" hidden="1" customHeight="1" x14ac:dyDescent="0.25">
      <c r="A753" s="1"/>
      <c r="D753" s="1"/>
    </row>
    <row r="754" spans="1:4" ht="15.75" hidden="1" customHeight="1" x14ac:dyDescent="0.25">
      <c r="A754" s="1"/>
      <c r="D754" s="1"/>
    </row>
    <row r="755" spans="1:4" ht="15.75" hidden="1" customHeight="1" x14ac:dyDescent="0.25">
      <c r="A755" s="1"/>
      <c r="D755" s="1"/>
    </row>
    <row r="756" spans="1:4" ht="15.75" hidden="1" customHeight="1" x14ac:dyDescent="0.25">
      <c r="A756" s="1"/>
      <c r="D756" s="1"/>
    </row>
    <row r="757" spans="1:4" ht="15.75" hidden="1" customHeight="1" x14ac:dyDescent="0.25">
      <c r="A757" s="1"/>
      <c r="D757" s="1"/>
    </row>
    <row r="758" spans="1:4" ht="15.75" hidden="1" customHeight="1" x14ac:dyDescent="0.25">
      <c r="A758" s="1"/>
      <c r="D758" s="1"/>
    </row>
    <row r="759" spans="1:4" ht="15.75" hidden="1" customHeight="1" x14ac:dyDescent="0.25">
      <c r="A759" s="1"/>
      <c r="D759" s="1"/>
    </row>
    <row r="760" spans="1:4" ht="15.75" hidden="1" customHeight="1" x14ac:dyDescent="0.25">
      <c r="A760" s="1"/>
      <c r="D760" s="1"/>
    </row>
    <row r="761" spans="1:4" ht="15.75" hidden="1" customHeight="1" x14ac:dyDescent="0.25">
      <c r="A761" s="1"/>
      <c r="D761" s="1"/>
    </row>
    <row r="762" spans="1:4" ht="15.75" hidden="1" customHeight="1" x14ac:dyDescent="0.25">
      <c r="A762" s="1"/>
      <c r="D762" s="1"/>
    </row>
    <row r="763" spans="1:4" ht="15.75" hidden="1" customHeight="1" x14ac:dyDescent="0.25">
      <c r="A763" s="1"/>
      <c r="D763" s="1"/>
    </row>
    <row r="764" spans="1:4" ht="15.75" hidden="1" customHeight="1" x14ac:dyDescent="0.25">
      <c r="A764" s="1"/>
      <c r="D764" s="1"/>
    </row>
    <row r="765" spans="1:4" ht="15.75" hidden="1" customHeight="1" x14ac:dyDescent="0.25">
      <c r="A765" s="1"/>
      <c r="D765" s="1"/>
    </row>
    <row r="766" spans="1:4" ht="15.75" hidden="1" customHeight="1" x14ac:dyDescent="0.25">
      <c r="A766" s="1"/>
      <c r="D766" s="1"/>
    </row>
    <row r="767" spans="1:4" ht="15.75" hidden="1" customHeight="1" x14ac:dyDescent="0.25">
      <c r="A767" s="1"/>
      <c r="D767" s="1"/>
    </row>
    <row r="768" spans="1:4" ht="15.75" hidden="1" customHeight="1" x14ac:dyDescent="0.25">
      <c r="A768" s="1"/>
      <c r="D768" s="1"/>
    </row>
    <row r="769" spans="1:4" ht="15.75" hidden="1" customHeight="1" x14ac:dyDescent="0.25">
      <c r="A769" s="1"/>
      <c r="D769" s="1"/>
    </row>
    <row r="770" spans="1:4" ht="15.75" hidden="1" customHeight="1" x14ac:dyDescent="0.25">
      <c r="A770" s="1"/>
      <c r="D770" s="1"/>
    </row>
    <row r="771" spans="1:4" ht="15.75" hidden="1" customHeight="1" x14ac:dyDescent="0.25">
      <c r="A771" s="1"/>
      <c r="D771" s="1"/>
    </row>
    <row r="772" spans="1:4" ht="15.75" hidden="1" customHeight="1" x14ac:dyDescent="0.25">
      <c r="A772" s="1"/>
      <c r="D772" s="1"/>
    </row>
    <row r="773" spans="1:4" ht="15.75" hidden="1" customHeight="1" x14ac:dyDescent="0.25">
      <c r="A773" s="1"/>
      <c r="D773" s="1"/>
    </row>
    <row r="774" spans="1:4" ht="15.75" hidden="1" customHeight="1" x14ac:dyDescent="0.25">
      <c r="A774" s="1"/>
      <c r="D774" s="1"/>
    </row>
    <row r="775" spans="1:4" ht="15.75" hidden="1" customHeight="1" x14ac:dyDescent="0.25">
      <c r="A775" s="1"/>
      <c r="D775" s="1"/>
    </row>
    <row r="776" spans="1:4" ht="15.75" hidden="1" customHeight="1" x14ac:dyDescent="0.25">
      <c r="A776" s="1"/>
      <c r="D776" s="1"/>
    </row>
    <row r="777" spans="1:4" ht="15.75" hidden="1" customHeight="1" x14ac:dyDescent="0.25">
      <c r="A777" s="1"/>
      <c r="D777" s="1"/>
    </row>
    <row r="778" spans="1:4" ht="15.75" hidden="1" customHeight="1" x14ac:dyDescent="0.25">
      <c r="A778" s="1"/>
      <c r="D778" s="1"/>
    </row>
    <row r="779" spans="1:4" ht="15.75" hidden="1" customHeight="1" x14ac:dyDescent="0.25">
      <c r="A779" s="1"/>
      <c r="D779" s="1"/>
    </row>
    <row r="780" spans="1:4" ht="15.75" hidden="1" customHeight="1" x14ac:dyDescent="0.25">
      <c r="A780" s="1"/>
      <c r="D780" s="1"/>
    </row>
    <row r="781" spans="1:4" ht="15.75" hidden="1" customHeight="1" x14ac:dyDescent="0.25">
      <c r="A781" s="1"/>
      <c r="D781" s="1"/>
    </row>
    <row r="782" spans="1:4" ht="15.75" hidden="1" customHeight="1" x14ac:dyDescent="0.25">
      <c r="A782" s="1"/>
      <c r="D782" s="1"/>
    </row>
    <row r="783" spans="1:4" ht="15.75" hidden="1" customHeight="1" x14ac:dyDescent="0.25">
      <c r="A783" s="1"/>
      <c r="D783" s="1"/>
    </row>
    <row r="784" spans="1:4" ht="15.75" hidden="1" customHeight="1" x14ac:dyDescent="0.25">
      <c r="A784" s="1"/>
      <c r="D784" s="1"/>
    </row>
    <row r="785" spans="1:4" ht="15.75" hidden="1" customHeight="1" x14ac:dyDescent="0.25">
      <c r="A785" s="1"/>
      <c r="D785" s="1"/>
    </row>
    <row r="786" spans="1:4" ht="15.75" hidden="1" customHeight="1" x14ac:dyDescent="0.25">
      <c r="A786" s="1"/>
      <c r="D786" s="1"/>
    </row>
    <row r="787" spans="1:4" ht="15.75" hidden="1" customHeight="1" x14ac:dyDescent="0.25">
      <c r="A787" s="1"/>
      <c r="D787" s="1"/>
    </row>
    <row r="788" spans="1:4" ht="15.75" hidden="1" customHeight="1" x14ac:dyDescent="0.25">
      <c r="A788" s="1"/>
      <c r="D788" s="1"/>
    </row>
    <row r="789" spans="1:4" ht="15.75" hidden="1" customHeight="1" x14ac:dyDescent="0.25">
      <c r="A789" s="1"/>
      <c r="D789" s="1"/>
    </row>
    <row r="790" spans="1:4" ht="15.75" hidden="1" customHeight="1" x14ac:dyDescent="0.25">
      <c r="A790" s="1"/>
      <c r="D790" s="1"/>
    </row>
    <row r="791" spans="1:4" ht="15.75" hidden="1" customHeight="1" x14ac:dyDescent="0.25">
      <c r="A791" s="1"/>
      <c r="D791" s="1"/>
    </row>
    <row r="792" spans="1:4" ht="15.75" hidden="1" customHeight="1" x14ac:dyDescent="0.25">
      <c r="A792" s="1"/>
      <c r="D792" s="1"/>
    </row>
    <row r="793" spans="1:4" ht="15.75" hidden="1" customHeight="1" x14ac:dyDescent="0.25">
      <c r="A793" s="1"/>
      <c r="D793" s="1"/>
    </row>
    <row r="794" spans="1:4" ht="15.75" hidden="1" customHeight="1" x14ac:dyDescent="0.25">
      <c r="A794" s="1"/>
      <c r="D794" s="1"/>
    </row>
    <row r="795" spans="1:4" ht="15.75" hidden="1" customHeight="1" x14ac:dyDescent="0.25">
      <c r="A795" s="1"/>
      <c r="D795" s="1"/>
    </row>
    <row r="796" spans="1:4" ht="15.75" hidden="1" customHeight="1" x14ac:dyDescent="0.25">
      <c r="A796" s="1"/>
      <c r="D796" s="1"/>
    </row>
    <row r="797" spans="1:4" ht="15.75" hidden="1" customHeight="1" x14ac:dyDescent="0.25">
      <c r="A797" s="1"/>
      <c r="D797" s="1"/>
    </row>
    <row r="798" spans="1:4" ht="15.75" hidden="1" customHeight="1" x14ac:dyDescent="0.25">
      <c r="A798" s="1"/>
      <c r="D798" s="1"/>
    </row>
    <row r="799" spans="1:4" ht="15.75" hidden="1" customHeight="1" x14ac:dyDescent="0.25">
      <c r="A799" s="1"/>
      <c r="D799" s="1"/>
    </row>
    <row r="800" spans="1:4" ht="15.75" hidden="1" customHeight="1" x14ac:dyDescent="0.25">
      <c r="A800" s="1"/>
      <c r="D800" s="1"/>
    </row>
    <row r="801" spans="1:4" ht="15.75" hidden="1" customHeight="1" x14ac:dyDescent="0.25">
      <c r="A801" s="1"/>
      <c r="D801" s="1"/>
    </row>
    <row r="802" spans="1:4" ht="15.75" hidden="1" customHeight="1" x14ac:dyDescent="0.25">
      <c r="A802" s="1"/>
      <c r="D802" s="1"/>
    </row>
    <row r="803" spans="1:4" ht="15.75" hidden="1" customHeight="1" x14ac:dyDescent="0.25">
      <c r="A803" s="1"/>
      <c r="D803" s="1"/>
    </row>
    <row r="804" spans="1:4" ht="15.75" hidden="1" customHeight="1" x14ac:dyDescent="0.25">
      <c r="A804" s="1"/>
      <c r="D804" s="1"/>
    </row>
    <row r="805" spans="1:4" ht="15.75" hidden="1" customHeight="1" x14ac:dyDescent="0.25">
      <c r="A805" s="1"/>
      <c r="D805" s="1"/>
    </row>
    <row r="806" spans="1:4" ht="15.75" hidden="1" customHeight="1" x14ac:dyDescent="0.25">
      <c r="A806" s="1"/>
      <c r="D806" s="1"/>
    </row>
    <row r="807" spans="1:4" ht="15.75" hidden="1" customHeight="1" x14ac:dyDescent="0.25">
      <c r="A807" s="1"/>
      <c r="D807" s="1"/>
    </row>
    <row r="808" spans="1:4" ht="15.75" hidden="1" customHeight="1" x14ac:dyDescent="0.25">
      <c r="A808" s="1"/>
      <c r="D808" s="1"/>
    </row>
    <row r="809" spans="1:4" ht="15.75" hidden="1" customHeight="1" x14ac:dyDescent="0.25">
      <c r="A809" s="1"/>
      <c r="D809" s="1"/>
    </row>
    <row r="810" spans="1:4" ht="15.75" hidden="1" customHeight="1" x14ac:dyDescent="0.25">
      <c r="A810" s="1"/>
      <c r="D810" s="1"/>
    </row>
    <row r="811" spans="1:4" ht="15.75" hidden="1" customHeight="1" x14ac:dyDescent="0.25">
      <c r="A811" s="1"/>
      <c r="D811" s="1"/>
    </row>
    <row r="812" spans="1:4" ht="15.75" hidden="1" customHeight="1" x14ac:dyDescent="0.25">
      <c r="A812" s="1"/>
      <c r="D812" s="1"/>
    </row>
    <row r="813" spans="1:4" ht="15.75" hidden="1" customHeight="1" x14ac:dyDescent="0.25">
      <c r="A813" s="1"/>
      <c r="D813" s="1"/>
    </row>
    <row r="814" spans="1:4" ht="15.75" hidden="1" customHeight="1" x14ac:dyDescent="0.25">
      <c r="A814" s="1"/>
      <c r="D814" s="1"/>
    </row>
    <row r="815" spans="1:4" ht="15.75" hidden="1" customHeight="1" x14ac:dyDescent="0.25">
      <c r="A815" s="1"/>
      <c r="D815" s="1"/>
    </row>
    <row r="816" spans="1:4" ht="15.75" hidden="1" customHeight="1" x14ac:dyDescent="0.25">
      <c r="A816" s="1"/>
      <c r="D816" s="1"/>
    </row>
    <row r="817" spans="1:4" ht="15.75" hidden="1" customHeight="1" x14ac:dyDescent="0.25">
      <c r="A817" s="1"/>
      <c r="D817" s="1"/>
    </row>
    <row r="818" spans="1:4" ht="15.75" hidden="1" customHeight="1" x14ac:dyDescent="0.25">
      <c r="A818" s="1"/>
      <c r="D818" s="1"/>
    </row>
    <row r="819" spans="1:4" ht="15.75" hidden="1" customHeight="1" x14ac:dyDescent="0.25">
      <c r="A819" s="1"/>
      <c r="D819" s="1"/>
    </row>
    <row r="820" spans="1:4" ht="15.75" hidden="1" customHeight="1" x14ac:dyDescent="0.25">
      <c r="A820" s="1"/>
      <c r="D820" s="1"/>
    </row>
    <row r="821" spans="1:4" ht="15.75" hidden="1" customHeight="1" x14ac:dyDescent="0.25">
      <c r="A821" s="1"/>
      <c r="D821" s="1"/>
    </row>
    <row r="822" spans="1:4" ht="15.75" hidden="1" customHeight="1" x14ac:dyDescent="0.25">
      <c r="A822" s="1"/>
      <c r="D822" s="1"/>
    </row>
    <row r="823" spans="1:4" ht="15.75" hidden="1" customHeight="1" x14ac:dyDescent="0.25">
      <c r="A823" s="1"/>
      <c r="D823" s="1"/>
    </row>
    <row r="824" spans="1:4" ht="15.75" hidden="1" customHeight="1" x14ac:dyDescent="0.25">
      <c r="A824" s="1"/>
      <c r="D824" s="1"/>
    </row>
    <row r="825" spans="1:4" ht="15.75" hidden="1" customHeight="1" x14ac:dyDescent="0.25">
      <c r="A825" s="1"/>
      <c r="D825" s="1"/>
    </row>
    <row r="826" spans="1:4" ht="15.75" hidden="1" customHeight="1" x14ac:dyDescent="0.25">
      <c r="A826" s="1"/>
      <c r="D826" s="1"/>
    </row>
    <row r="827" spans="1:4" ht="15.75" hidden="1" customHeight="1" x14ac:dyDescent="0.25">
      <c r="A827" s="1"/>
      <c r="D827" s="1"/>
    </row>
    <row r="828" spans="1:4" ht="15.75" hidden="1" customHeight="1" x14ac:dyDescent="0.25">
      <c r="A828" s="1"/>
      <c r="D828" s="1"/>
    </row>
    <row r="829" spans="1:4" ht="15.75" hidden="1" customHeight="1" x14ac:dyDescent="0.25">
      <c r="A829" s="1"/>
      <c r="D829" s="1"/>
    </row>
    <row r="830" spans="1:4" ht="15.75" hidden="1" customHeight="1" x14ac:dyDescent="0.25">
      <c r="A830" s="1"/>
      <c r="D830" s="1"/>
    </row>
    <row r="831" spans="1:4" ht="15.75" hidden="1" customHeight="1" x14ac:dyDescent="0.25">
      <c r="A831" s="1"/>
      <c r="D831" s="1"/>
    </row>
    <row r="832" spans="1:4" ht="15.75" hidden="1" customHeight="1" x14ac:dyDescent="0.25">
      <c r="A832" s="1"/>
      <c r="D832" s="1"/>
    </row>
    <row r="833" spans="1:4" ht="15.75" hidden="1" customHeight="1" x14ac:dyDescent="0.25">
      <c r="A833" s="1"/>
      <c r="D833" s="1"/>
    </row>
    <row r="834" spans="1:4" ht="15.75" hidden="1" customHeight="1" x14ac:dyDescent="0.25">
      <c r="A834" s="1"/>
      <c r="D834" s="1"/>
    </row>
    <row r="835" spans="1:4" ht="15.75" hidden="1" customHeight="1" x14ac:dyDescent="0.25">
      <c r="A835" s="1"/>
      <c r="D835" s="1"/>
    </row>
    <row r="836" spans="1:4" ht="15.75" hidden="1" customHeight="1" x14ac:dyDescent="0.25">
      <c r="A836" s="1"/>
      <c r="D836" s="1"/>
    </row>
    <row r="837" spans="1:4" ht="15.75" hidden="1" customHeight="1" x14ac:dyDescent="0.25">
      <c r="A837" s="1"/>
      <c r="D837" s="1"/>
    </row>
    <row r="838" spans="1:4" ht="15.75" hidden="1" customHeight="1" x14ac:dyDescent="0.25">
      <c r="A838" s="1"/>
      <c r="D838" s="1"/>
    </row>
    <row r="839" spans="1:4" ht="15.75" hidden="1" customHeight="1" x14ac:dyDescent="0.25">
      <c r="A839" s="1"/>
      <c r="D839" s="1"/>
    </row>
    <row r="840" spans="1:4" ht="15.75" hidden="1" customHeight="1" x14ac:dyDescent="0.25">
      <c r="A840" s="1"/>
      <c r="D840" s="1"/>
    </row>
    <row r="841" spans="1:4" ht="15.75" hidden="1" customHeight="1" x14ac:dyDescent="0.25">
      <c r="A841" s="1"/>
      <c r="D841" s="1"/>
    </row>
    <row r="842" spans="1:4" ht="15.75" hidden="1" customHeight="1" x14ac:dyDescent="0.25">
      <c r="A842" s="1"/>
      <c r="D842" s="1"/>
    </row>
    <row r="843" spans="1:4" ht="15.75" hidden="1" customHeight="1" x14ac:dyDescent="0.25">
      <c r="A843" s="1"/>
      <c r="D843" s="1"/>
    </row>
    <row r="844" spans="1:4" ht="15.75" hidden="1" customHeight="1" x14ac:dyDescent="0.25">
      <c r="A844" s="1"/>
      <c r="D844" s="1"/>
    </row>
    <row r="845" spans="1:4" ht="15.75" hidden="1" customHeight="1" x14ac:dyDescent="0.25">
      <c r="A845" s="1"/>
      <c r="D845" s="1"/>
    </row>
    <row r="846" spans="1:4" ht="15.75" hidden="1" customHeight="1" x14ac:dyDescent="0.25">
      <c r="A846" s="1"/>
      <c r="D846" s="1"/>
    </row>
    <row r="847" spans="1:4" ht="15.75" hidden="1" customHeight="1" x14ac:dyDescent="0.25">
      <c r="A847" s="1"/>
      <c r="D847" s="1"/>
    </row>
    <row r="848" spans="1:4" ht="15.75" hidden="1" customHeight="1" x14ac:dyDescent="0.25">
      <c r="A848" s="1"/>
      <c r="D848" s="1"/>
    </row>
    <row r="849" spans="1:4" ht="15.75" hidden="1" customHeight="1" x14ac:dyDescent="0.25">
      <c r="A849" s="1"/>
      <c r="D849" s="1"/>
    </row>
    <row r="850" spans="1:4" ht="15.75" hidden="1" customHeight="1" x14ac:dyDescent="0.25">
      <c r="A850" s="1"/>
      <c r="D850" s="1"/>
    </row>
    <row r="851" spans="1:4" ht="15.75" hidden="1" customHeight="1" x14ac:dyDescent="0.25">
      <c r="A851" s="1"/>
      <c r="D851" s="1"/>
    </row>
    <row r="852" spans="1:4" ht="15.75" hidden="1" customHeight="1" x14ac:dyDescent="0.25">
      <c r="A852" s="1"/>
      <c r="D852" s="1"/>
    </row>
    <row r="853" spans="1:4" ht="15.75" hidden="1" customHeight="1" x14ac:dyDescent="0.25">
      <c r="A853" s="1"/>
      <c r="D853" s="1"/>
    </row>
    <row r="854" spans="1:4" ht="15.75" hidden="1" customHeight="1" x14ac:dyDescent="0.25">
      <c r="A854" s="1"/>
      <c r="D854" s="1"/>
    </row>
    <row r="855" spans="1:4" ht="15.75" hidden="1" customHeight="1" x14ac:dyDescent="0.25">
      <c r="A855" s="1"/>
      <c r="D855" s="1"/>
    </row>
    <row r="856" spans="1:4" ht="15.75" hidden="1" customHeight="1" x14ac:dyDescent="0.25">
      <c r="A856" s="1"/>
      <c r="D856" s="1"/>
    </row>
    <row r="857" spans="1:4" ht="15.75" hidden="1" customHeight="1" x14ac:dyDescent="0.25">
      <c r="A857" s="1"/>
      <c r="D857" s="1"/>
    </row>
    <row r="858" spans="1:4" ht="15.75" hidden="1" customHeight="1" x14ac:dyDescent="0.25">
      <c r="A858" s="1"/>
      <c r="D858" s="1"/>
    </row>
    <row r="859" spans="1:4" ht="15.75" hidden="1" customHeight="1" x14ac:dyDescent="0.25">
      <c r="A859" s="1"/>
      <c r="D859" s="1"/>
    </row>
    <row r="860" spans="1:4" ht="15.75" hidden="1" customHeight="1" x14ac:dyDescent="0.25">
      <c r="A860" s="1"/>
      <c r="D860" s="1"/>
    </row>
    <row r="861" spans="1:4" ht="15.75" hidden="1" customHeight="1" x14ac:dyDescent="0.25">
      <c r="A861" s="1"/>
      <c r="D861" s="1"/>
    </row>
    <row r="862" spans="1:4" ht="15.75" hidden="1" customHeight="1" x14ac:dyDescent="0.25">
      <c r="A862" s="1"/>
      <c r="D862" s="1"/>
    </row>
    <row r="863" spans="1:4" ht="15.75" hidden="1" customHeight="1" x14ac:dyDescent="0.25">
      <c r="A863" s="1"/>
      <c r="D863" s="1"/>
    </row>
    <row r="864" spans="1:4" ht="15.75" hidden="1" customHeight="1" x14ac:dyDescent="0.25">
      <c r="A864" s="1"/>
      <c r="D864" s="1"/>
    </row>
    <row r="865" spans="1:4" ht="15.75" hidden="1" customHeight="1" x14ac:dyDescent="0.25">
      <c r="A865" s="1"/>
      <c r="D865" s="1"/>
    </row>
    <row r="866" spans="1:4" ht="15.75" hidden="1" customHeight="1" x14ac:dyDescent="0.25">
      <c r="A866" s="1"/>
      <c r="D866" s="1"/>
    </row>
    <row r="867" spans="1:4" ht="15.75" hidden="1" customHeight="1" x14ac:dyDescent="0.25">
      <c r="A867" s="1"/>
      <c r="D867" s="1"/>
    </row>
    <row r="868" spans="1:4" ht="15.75" hidden="1" customHeight="1" x14ac:dyDescent="0.25">
      <c r="A868" s="1"/>
      <c r="D868" s="1"/>
    </row>
    <row r="869" spans="1:4" ht="15.75" hidden="1" customHeight="1" x14ac:dyDescent="0.25">
      <c r="A869" s="1"/>
      <c r="D869" s="1"/>
    </row>
    <row r="870" spans="1:4" ht="15.75" hidden="1" customHeight="1" x14ac:dyDescent="0.25">
      <c r="A870" s="1"/>
      <c r="D870" s="1"/>
    </row>
    <row r="871" spans="1:4" ht="15.75" hidden="1" customHeight="1" x14ac:dyDescent="0.25">
      <c r="A871" s="1"/>
      <c r="D871" s="1"/>
    </row>
    <row r="872" spans="1:4" ht="15.75" hidden="1" customHeight="1" x14ac:dyDescent="0.25">
      <c r="A872" s="1"/>
      <c r="D872" s="1"/>
    </row>
    <row r="873" spans="1:4" ht="15.75" hidden="1" customHeight="1" x14ac:dyDescent="0.25">
      <c r="A873" s="1"/>
      <c r="D873" s="1"/>
    </row>
    <row r="874" spans="1:4" ht="15.75" hidden="1" customHeight="1" x14ac:dyDescent="0.25">
      <c r="A874" s="1"/>
      <c r="D874" s="1"/>
    </row>
    <row r="875" spans="1:4" ht="15.75" hidden="1" customHeight="1" x14ac:dyDescent="0.25">
      <c r="A875" s="1"/>
      <c r="D875" s="1"/>
    </row>
    <row r="876" spans="1:4" ht="15.75" hidden="1" customHeight="1" x14ac:dyDescent="0.25">
      <c r="A876" s="1"/>
      <c r="D876" s="1"/>
    </row>
    <row r="877" spans="1:4" ht="15.75" hidden="1" customHeight="1" x14ac:dyDescent="0.25">
      <c r="A877" s="1"/>
      <c r="D877" s="1"/>
    </row>
    <row r="878" spans="1:4" ht="15.75" hidden="1" customHeight="1" x14ac:dyDescent="0.25">
      <c r="A878" s="1"/>
      <c r="D878" s="1"/>
    </row>
    <row r="879" spans="1:4" ht="15.75" hidden="1" customHeight="1" x14ac:dyDescent="0.25">
      <c r="A879" s="1"/>
      <c r="D879" s="1"/>
    </row>
    <row r="880" spans="1:4" ht="15.75" hidden="1" customHeight="1" x14ac:dyDescent="0.25">
      <c r="A880" s="1"/>
      <c r="D880" s="1"/>
    </row>
    <row r="881" spans="1:4" ht="15.75" hidden="1" customHeight="1" x14ac:dyDescent="0.25">
      <c r="A881" s="1"/>
      <c r="D881" s="1"/>
    </row>
    <row r="882" spans="1:4" ht="15.75" hidden="1" customHeight="1" x14ac:dyDescent="0.25">
      <c r="A882" s="1"/>
      <c r="D882" s="1"/>
    </row>
    <row r="883" spans="1:4" ht="15.75" hidden="1" customHeight="1" x14ac:dyDescent="0.25">
      <c r="A883" s="1"/>
      <c r="D883" s="1"/>
    </row>
    <row r="884" spans="1:4" ht="15.75" hidden="1" customHeight="1" x14ac:dyDescent="0.25">
      <c r="A884" s="1"/>
      <c r="D884" s="1"/>
    </row>
    <row r="885" spans="1:4" ht="15.75" hidden="1" customHeight="1" x14ac:dyDescent="0.25">
      <c r="A885" s="1"/>
      <c r="D885" s="1"/>
    </row>
    <row r="886" spans="1:4" ht="15.75" hidden="1" customHeight="1" x14ac:dyDescent="0.25">
      <c r="A886" s="1"/>
      <c r="D886" s="1"/>
    </row>
    <row r="887" spans="1:4" ht="15.75" hidden="1" customHeight="1" x14ac:dyDescent="0.25">
      <c r="A887" s="1"/>
      <c r="D887" s="1"/>
    </row>
    <row r="888" spans="1:4" ht="15.75" hidden="1" customHeight="1" x14ac:dyDescent="0.25">
      <c r="A888" s="1"/>
      <c r="D888" s="1"/>
    </row>
    <row r="889" spans="1:4" ht="15.75" hidden="1" customHeight="1" x14ac:dyDescent="0.25">
      <c r="A889" s="1"/>
      <c r="D889" s="1"/>
    </row>
    <row r="890" spans="1:4" ht="15.75" hidden="1" customHeight="1" x14ac:dyDescent="0.25">
      <c r="A890" s="1"/>
      <c r="D890" s="1"/>
    </row>
    <row r="891" spans="1:4" ht="15.75" hidden="1" customHeight="1" x14ac:dyDescent="0.25">
      <c r="A891" s="1"/>
      <c r="D891" s="1"/>
    </row>
    <row r="892" spans="1:4" ht="15.75" hidden="1" customHeight="1" x14ac:dyDescent="0.25">
      <c r="A892" s="1"/>
      <c r="D892" s="1"/>
    </row>
    <row r="893" spans="1:4" ht="15.75" hidden="1" customHeight="1" x14ac:dyDescent="0.25">
      <c r="A893" s="1"/>
      <c r="D893" s="1"/>
    </row>
    <row r="894" spans="1:4" ht="15.75" hidden="1" customHeight="1" x14ac:dyDescent="0.25">
      <c r="A894" s="1"/>
      <c r="D894" s="1"/>
    </row>
    <row r="895" spans="1:4" ht="15.75" hidden="1" customHeight="1" x14ac:dyDescent="0.25">
      <c r="A895" s="1"/>
      <c r="D895" s="1"/>
    </row>
    <row r="896" spans="1:4" ht="15.75" hidden="1" customHeight="1" x14ac:dyDescent="0.25">
      <c r="A896" s="1"/>
      <c r="D896" s="1"/>
    </row>
    <row r="897" spans="1:4" ht="15.75" hidden="1" customHeight="1" x14ac:dyDescent="0.25">
      <c r="A897" s="1"/>
      <c r="D897" s="1"/>
    </row>
    <row r="898" spans="1:4" ht="15.75" hidden="1" customHeight="1" x14ac:dyDescent="0.25">
      <c r="A898" s="1"/>
      <c r="D898" s="1"/>
    </row>
    <row r="899" spans="1:4" ht="15.75" hidden="1" customHeight="1" x14ac:dyDescent="0.25">
      <c r="A899" s="1"/>
      <c r="D899" s="1"/>
    </row>
    <row r="900" spans="1:4" ht="15.75" hidden="1" customHeight="1" x14ac:dyDescent="0.25">
      <c r="A900" s="1"/>
      <c r="D900" s="1"/>
    </row>
    <row r="901" spans="1:4" ht="15.75" hidden="1" customHeight="1" x14ac:dyDescent="0.25">
      <c r="A901" s="1"/>
      <c r="D901" s="1"/>
    </row>
    <row r="902" spans="1:4" ht="15.75" hidden="1" customHeight="1" x14ac:dyDescent="0.25">
      <c r="A902" s="1"/>
      <c r="D902" s="1"/>
    </row>
    <row r="903" spans="1:4" ht="15.75" hidden="1" customHeight="1" x14ac:dyDescent="0.25">
      <c r="A903" s="1"/>
      <c r="D903" s="1"/>
    </row>
    <row r="904" spans="1:4" ht="15.75" hidden="1" customHeight="1" x14ac:dyDescent="0.25">
      <c r="A904" s="1"/>
      <c r="D904" s="1"/>
    </row>
    <row r="905" spans="1:4" ht="15.75" hidden="1" customHeight="1" x14ac:dyDescent="0.25">
      <c r="A905" s="1"/>
      <c r="D905" s="1"/>
    </row>
    <row r="906" spans="1:4" ht="15.75" hidden="1" customHeight="1" x14ac:dyDescent="0.25">
      <c r="A906" s="1"/>
      <c r="D906" s="1"/>
    </row>
    <row r="907" spans="1:4" ht="15.75" hidden="1" customHeight="1" x14ac:dyDescent="0.25">
      <c r="A907" s="1"/>
      <c r="D907" s="1"/>
    </row>
    <row r="908" spans="1:4" ht="15.75" hidden="1" customHeight="1" x14ac:dyDescent="0.25">
      <c r="A908" s="1"/>
      <c r="D908" s="1"/>
    </row>
    <row r="909" spans="1:4" ht="15.75" hidden="1" customHeight="1" x14ac:dyDescent="0.25">
      <c r="A909" s="1"/>
      <c r="D909" s="1"/>
    </row>
    <row r="910" spans="1:4" ht="15.75" hidden="1" customHeight="1" x14ac:dyDescent="0.25">
      <c r="A910" s="1"/>
      <c r="D910" s="1"/>
    </row>
    <row r="911" spans="1:4" ht="15.75" hidden="1" customHeight="1" x14ac:dyDescent="0.25">
      <c r="A911" s="1"/>
      <c r="D911" s="1"/>
    </row>
    <row r="912" spans="1:4" ht="15.75" hidden="1" customHeight="1" x14ac:dyDescent="0.25">
      <c r="A912" s="1"/>
      <c r="D912" s="1"/>
    </row>
    <row r="913" spans="1:4" ht="15.75" hidden="1" customHeight="1" x14ac:dyDescent="0.25">
      <c r="A913" s="1"/>
      <c r="D913" s="1"/>
    </row>
    <row r="914" spans="1:4" ht="15.75" hidden="1" customHeight="1" x14ac:dyDescent="0.25">
      <c r="A914" s="1"/>
      <c r="D914" s="1"/>
    </row>
    <row r="915" spans="1:4" ht="15.75" hidden="1" customHeight="1" x14ac:dyDescent="0.25">
      <c r="A915" s="1"/>
      <c r="D915" s="1"/>
    </row>
    <row r="916" spans="1:4" ht="15.75" hidden="1" customHeight="1" x14ac:dyDescent="0.25">
      <c r="A916" s="1"/>
      <c r="D916" s="1"/>
    </row>
    <row r="917" spans="1:4" ht="15.75" hidden="1" customHeight="1" x14ac:dyDescent="0.25">
      <c r="A917" s="1"/>
      <c r="D917" s="1"/>
    </row>
    <row r="918" spans="1:4" ht="15.75" hidden="1" customHeight="1" x14ac:dyDescent="0.25">
      <c r="A918" s="1"/>
      <c r="D918" s="1"/>
    </row>
    <row r="919" spans="1:4" ht="15.75" hidden="1" customHeight="1" x14ac:dyDescent="0.25">
      <c r="A919" s="1"/>
      <c r="D919" s="1"/>
    </row>
    <row r="920" spans="1:4" ht="15.75" hidden="1" customHeight="1" x14ac:dyDescent="0.25">
      <c r="A920" s="1"/>
      <c r="D920" s="1"/>
    </row>
    <row r="921" spans="1:4" ht="15.75" hidden="1" customHeight="1" x14ac:dyDescent="0.25">
      <c r="A921" s="1"/>
      <c r="D921" s="1"/>
    </row>
    <row r="922" spans="1:4" ht="15.75" hidden="1" customHeight="1" x14ac:dyDescent="0.25">
      <c r="A922" s="1"/>
      <c r="D922" s="1"/>
    </row>
    <row r="923" spans="1:4" ht="15.75" hidden="1" customHeight="1" x14ac:dyDescent="0.25">
      <c r="A923" s="1"/>
      <c r="D923" s="1"/>
    </row>
    <row r="924" spans="1:4" ht="15.75" hidden="1" customHeight="1" x14ac:dyDescent="0.25">
      <c r="A924" s="1"/>
      <c r="D924" s="1"/>
    </row>
    <row r="925" spans="1:4" ht="15.75" hidden="1" customHeight="1" x14ac:dyDescent="0.25">
      <c r="A925" s="1"/>
      <c r="D925" s="1"/>
    </row>
    <row r="926" spans="1:4" ht="15.75" hidden="1" customHeight="1" x14ac:dyDescent="0.25">
      <c r="A926" s="1"/>
      <c r="D926" s="1"/>
    </row>
    <row r="927" spans="1:4" ht="15.75" hidden="1" customHeight="1" x14ac:dyDescent="0.25">
      <c r="A927" s="1"/>
      <c r="D927" s="1"/>
    </row>
    <row r="928" spans="1:4" ht="15.75" hidden="1" customHeight="1" x14ac:dyDescent="0.25">
      <c r="A928" s="1"/>
      <c r="D928" s="1"/>
    </row>
    <row r="929" spans="1:4" ht="15.75" hidden="1" customHeight="1" x14ac:dyDescent="0.25">
      <c r="A929" s="1"/>
      <c r="D929" s="1"/>
    </row>
    <row r="930" spans="1:4" ht="15.75" hidden="1" customHeight="1" x14ac:dyDescent="0.25">
      <c r="A930" s="1"/>
      <c r="D930" s="1"/>
    </row>
    <row r="931" spans="1:4" ht="15.75" hidden="1" customHeight="1" x14ac:dyDescent="0.25">
      <c r="A931" s="1"/>
      <c r="D931" s="1"/>
    </row>
    <row r="932" spans="1:4" ht="15.75" hidden="1" customHeight="1" x14ac:dyDescent="0.25">
      <c r="A932" s="1"/>
      <c r="D932" s="1"/>
    </row>
    <row r="933" spans="1:4" ht="15.75" hidden="1" customHeight="1" x14ac:dyDescent="0.25">
      <c r="A933" s="1"/>
      <c r="D933" s="1"/>
    </row>
    <row r="934" spans="1:4" ht="15.75" hidden="1" customHeight="1" x14ac:dyDescent="0.25">
      <c r="A934" s="1"/>
      <c r="D934" s="1"/>
    </row>
    <row r="935" spans="1:4" ht="15.75" hidden="1" customHeight="1" x14ac:dyDescent="0.25">
      <c r="A935" s="1"/>
      <c r="D935" s="1"/>
    </row>
    <row r="936" spans="1:4" ht="15.75" hidden="1" customHeight="1" x14ac:dyDescent="0.25">
      <c r="A936" s="1"/>
      <c r="D936" s="1"/>
    </row>
    <row r="937" spans="1:4" ht="15.75" hidden="1" customHeight="1" x14ac:dyDescent="0.25">
      <c r="A937" s="1"/>
      <c r="D937" s="1"/>
    </row>
    <row r="938" spans="1:4" ht="15.75" hidden="1" customHeight="1" x14ac:dyDescent="0.25">
      <c r="A938" s="1"/>
      <c r="D938" s="1"/>
    </row>
    <row r="939" spans="1:4" ht="15.75" hidden="1" customHeight="1" x14ac:dyDescent="0.25">
      <c r="A939" s="1"/>
      <c r="D939" s="1"/>
    </row>
    <row r="940" spans="1:4" ht="15.75" hidden="1" customHeight="1" x14ac:dyDescent="0.25">
      <c r="A940" s="1"/>
      <c r="D940" s="1"/>
    </row>
    <row r="941" spans="1:4" ht="15.75" hidden="1" customHeight="1" x14ac:dyDescent="0.25">
      <c r="A941" s="1"/>
      <c r="D941" s="1"/>
    </row>
    <row r="942" spans="1:4" ht="15.75" hidden="1" customHeight="1" x14ac:dyDescent="0.25">
      <c r="A942" s="1"/>
      <c r="D942" s="1"/>
    </row>
    <row r="943" spans="1:4" ht="15.75" hidden="1" customHeight="1" x14ac:dyDescent="0.25">
      <c r="A943" s="1"/>
      <c r="D943" s="1"/>
    </row>
    <row r="944" spans="1:4" ht="15.75" hidden="1" customHeight="1" x14ac:dyDescent="0.25">
      <c r="A944" s="1"/>
      <c r="D944" s="1"/>
    </row>
    <row r="945" spans="1:4" ht="15.75" hidden="1" customHeight="1" x14ac:dyDescent="0.25">
      <c r="A945" s="1"/>
      <c r="D945" s="1"/>
    </row>
    <row r="946" spans="1:4" ht="15.75" hidden="1" customHeight="1" x14ac:dyDescent="0.25">
      <c r="A946" s="1"/>
      <c r="D946" s="1"/>
    </row>
    <row r="947" spans="1:4" ht="15.75" hidden="1" customHeight="1" x14ac:dyDescent="0.25">
      <c r="A947" s="1"/>
      <c r="D947" s="1"/>
    </row>
    <row r="948" spans="1:4" ht="15.75" hidden="1" customHeight="1" x14ac:dyDescent="0.25">
      <c r="A948" s="1"/>
      <c r="D948" s="1"/>
    </row>
    <row r="949" spans="1:4" ht="15.75" hidden="1" customHeight="1" x14ac:dyDescent="0.25">
      <c r="A949" s="1"/>
      <c r="D949" s="1"/>
    </row>
    <row r="950" spans="1:4" ht="15.75" hidden="1" customHeight="1" x14ac:dyDescent="0.25">
      <c r="A950" s="1"/>
      <c r="D950" s="1"/>
    </row>
    <row r="951" spans="1:4" ht="15.75" hidden="1" customHeight="1" x14ac:dyDescent="0.25">
      <c r="A951" s="1"/>
      <c r="D951" s="1"/>
    </row>
    <row r="952" spans="1:4" ht="15.75" hidden="1" customHeight="1" x14ac:dyDescent="0.25">
      <c r="A952" s="1"/>
      <c r="D952" s="1"/>
    </row>
    <row r="953" spans="1:4" ht="15.75" hidden="1" customHeight="1" x14ac:dyDescent="0.25">
      <c r="A953" s="1"/>
      <c r="D953" s="1"/>
    </row>
    <row r="954" spans="1:4" ht="15.75" hidden="1" customHeight="1" x14ac:dyDescent="0.25">
      <c r="A954" s="1"/>
      <c r="D954" s="1"/>
    </row>
    <row r="955" spans="1:4" ht="15.75" hidden="1" customHeight="1" x14ac:dyDescent="0.25">
      <c r="A955" s="1"/>
      <c r="D955" s="1"/>
    </row>
    <row r="956" spans="1:4" ht="15.75" hidden="1" customHeight="1" x14ac:dyDescent="0.25">
      <c r="A956" s="1"/>
      <c r="D956" s="1"/>
    </row>
    <row r="957" spans="1:4" ht="15.75" hidden="1" customHeight="1" x14ac:dyDescent="0.25">
      <c r="A957" s="1"/>
      <c r="D957" s="1"/>
    </row>
    <row r="958" spans="1:4" ht="15.75" hidden="1" customHeight="1" x14ac:dyDescent="0.25">
      <c r="A958" s="1"/>
      <c r="D958" s="1"/>
    </row>
    <row r="959" spans="1:4" ht="15.75" hidden="1" customHeight="1" x14ac:dyDescent="0.25">
      <c r="A959" s="1"/>
      <c r="D959" s="1"/>
    </row>
    <row r="960" spans="1:4" ht="15.75" hidden="1" customHeight="1" x14ac:dyDescent="0.25">
      <c r="A960" s="1"/>
      <c r="D960" s="1"/>
    </row>
    <row r="961" spans="1:4" ht="15.75" hidden="1" customHeight="1" x14ac:dyDescent="0.25">
      <c r="A961" s="1"/>
      <c r="D961" s="1"/>
    </row>
    <row r="962" spans="1:4" ht="15.75" hidden="1" customHeight="1" x14ac:dyDescent="0.25">
      <c r="A962" s="1"/>
      <c r="D962" s="1"/>
    </row>
    <row r="963" spans="1:4" ht="15.75" hidden="1" customHeight="1" x14ac:dyDescent="0.25">
      <c r="A963" s="1"/>
      <c r="D963" s="1"/>
    </row>
    <row r="964" spans="1:4" ht="15.75" hidden="1" customHeight="1" x14ac:dyDescent="0.25">
      <c r="A964" s="1"/>
      <c r="D964" s="1"/>
    </row>
    <row r="965" spans="1:4" ht="15.75" hidden="1" customHeight="1" x14ac:dyDescent="0.25">
      <c r="A965" s="1"/>
      <c r="D965" s="1"/>
    </row>
    <row r="966" spans="1:4" ht="15.75" hidden="1" customHeight="1" x14ac:dyDescent="0.25">
      <c r="A966" s="1"/>
      <c r="D966" s="1"/>
    </row>
    <row r="967" spans="1:4" ht="15.75" hidden="1" customHeight="1" x14ac:dyDescent="0.25">
      <c r="A967" s="1"/>
      <c r="D967" s="1"/>
    </row>
    <row r="968" spans="1:4" ht="15.75" hidden="1" customHeight="1" x14ac:dyDescent="0.25">
      <c r="A968" s="1"/>
      <c r="D968" s="1"/>
    </row>
    <row r="969" spans="1:4" ht="15.75" hidden="1" customHeight="1" x14ac:dyDescent="0.25">
      <c r="A969" s="1"/>
      <c r="D969" s="1"/>
    </row>
    <row r="970" spans="1:4" ht="15.75" hidden="1" customHeight="1" x14ac:dyDescent="0.25">
      <c r="A970" s="1"/>
      <c r="D970" s="1"/>
    </row>
    <row r="971" spans="1:4" ht="15.75" hidden="1" customHeight="1" x14ac:dyDescent="0.25">
      <c r="A971" s="1"/>
      <c r="D971" s="1"/>
    </row>
    <row r="972" spans="1:4" ht="15.75" hidden="1" customHeight="1" x14ac:dyDescent="0.25">
      <c r="A972" s="1"/>
      <c r="D972" s="1"/>
    </row>
    <row r="973" spans="1:4" ht="15.75" hidden="1" customHeight="1" x14ac:dyDescent="0.25">
      <c r="A973" s="1"/>
      <c r="D973" s="1"/>
    </row>
    <row r="974" spans="1:4" ht="15.75" hidden="1" customHeight="1" x14ac:dyDescent="0.25">
      <c r="A974" s="1"/>
      <c r="D974" s="1"/>
    </row>
    <row r="975" spans="1:4" ht="15.75" hidden="1" customHeight="1" x14ac:dyDescent="0.25">
      <c r="A975" s="1"/>
      <c r="D975" s="1"/>
    </row>
    <row r="976" spans="1:4" ht="15.75" hidden="1" customHeight="1" x14ac:dyDescent="0.25">
      <c r="A976" s="1"/>
      <c r="D976" s="1"/>
    </row>
    <row r="977" spans="1:4" ht="15.75" hidden="1" customHeight="1" x14ac:dyDescent="0.25">
      <c r="A977" s="1"/>
      <c r="D977" s="1"/>
    </row>
    <row r="978" spans="1:4" ht="15.75" hidden="1" customHeight="1" x14ac:dyDescent="0.25">
      <c r="A978" s="1"/>
      <c r="D978" s="1"/>
    </row>
    <row r="979" spans="1:4" ht="15.75" hidden="1" customHeight="1" x14ac:dyDescent="0.25">
      <c r="A979" s="1"/>
      <c r="D979" s="1"/>
    </row>
    <row r="980" spans="1:4" ht="15.75" hidden="1" customHeight="1" x14ac:dyDescent="0.25">
      <c r="A980" s="1"/>
      <c r="D980" s="1"/>
    </row>
    <row r="981" spans="1:4" ht="15.75" hidden="1" customHeight="1" x14ac:dyDescent="0.25">
      <c r="A981" s="1"/>
      <c r="D981" s="1"/>
    </row>
    <row r="982" spans="1:4" ht="15.75" hidden="1" customHeight="1" x14ac:dyDescent="0.25">
      <c r="A982" s="1"/>
      <c r="D982" s="1"/>
    </row>
    <row r="983" spans="1:4" ht="15.75" hidden="1" customHeight="1" x14ac:dyDescent="0.25">
      <c r="A983" s="1"/>
      <c r="D983" s="1"/>
    </row>
    <row r="984" spans="1:4" ht="15.75" hidden="1" customHeight="1" x14ac:dyDescent="0.25">
      <c r="A984" s="1"/>
      <c r="D984" s="1"/>
    </row>
    <row r="985" spans="1:4" ht="15.75" hidden="1" customHeight="1" x14ac:dyDescent="0.25">
      <c r="A985" s="1"/>
      <c r="D985" s="1"/>
    </row>
    <row r="986" spans="1:4" ht="15.75" hidden="1" customHeight="1" x14ac:dyDescent="0.25">
      <c r="A986" s="1"/>
      <c r="D986" s="1"/>
    </row>
    <row r="987" spans="1:4" ht="15.75" hidden="1" customHeight="1" x14ac:dyDescent="0.25">
      <c r="A987" s="1"/>
      <c r="D987" s="1"/>
    </row>
    <row r="988" spans="1:4" ht="15.75" hidden="1" customHeight="1" x14ac:dyDescent="0.25">
      <c r="A988" s="1"/>
      <c r="D988" s="1"/>
    </row>
    <row r="989" spans="1:4" ht="15.75" hidden="1" customHeight="1" x14ac:dyDescent="0.25">
      <c r="A989" s="1"/>
      <c r="D989" s="1"/>
    </row>
    <row r="990" spans="1:4" ht="15.75" hidden="1" customHeight="1" x14ac:dyDescent="0.25">
      <c r="A990" s="1"/>
      <c r="D990" s="1"/>
    </row>
    <row r="991" spans="1:4" ht="15.75" hidden="1" customHeight="1" x14ac:dyDescent="0.25">
      <c r="A991" s="1"/>
      <c r="D991" s="1"/>
    </row>
    <row r="992" spans="1:4" ht="15.75" hidden="1" customHeight="1" x14ac:dyDescent="0.25">
      <c r="A992" s="1"/>
      <c r="D992" s="1"/>
    </row>
    <row r="993" spans="1:4" ht="15.75" hidden="1" customHeight="1" x14ac:dyDescent="0.25">
      <c r="A993" s="1"/>
      <c r="D993" s="1"/>
    </row>
    <row r="994" spans="1:4" ht="15.75" hidden="1" customHeight="1" x14ac:dyDescent="0.25">
      <c r="A994" s="1"/>
      <c r="D994" s="1"/>
    </row>
    <row r="995" spans="1:4" ht="15.75" hidden="1" customHeight="1" x14ac:dyDescent="0.25">
      <c r="A995" s="1"/>
      <c r="D995" s="1"/>
    </row>
    <row r="996" spans="1:4" ht="15.75" hidden="1" customHeight="1" x14ac:dyDescent="0.25">
      <c r="A996" s="1"/>
      <c r="D996" s="1"/>
    </row>
    <row r="997" spans="1:4" ht="15.75" hidden="1" customHeight="1" x14ac:dyDescent="0.25">
      <c r="A997" s="1"/>
      <c r="D997" s="1"/>
    </row>
    <row r="998" spans="1:4" ht="15.75" hidden="1" customHeight="1" x14ac:dyDescent="0.25">
      <c r="A998" s="1"/>
      <c r="D998" s="1"/>
    </row>
    <row r="999" spans="1:4" ht="15.75" hidden="1" customHeight="1" x14ac:dyDescent="0.25">
      <c r="A999" s="1"/>
      <c r="D999" s="1"/>
    </row>
    <row r="1000" spans="1:4" ht="15.75" hidden="1" customHeight="1" x14ac:dyDescent="0.25">
      <c r="A1000" s="1"/>
      <c r="D1000" s="1"/>
    </row>
    <row r="1001" spans="1:4" ht="15.75" hidden="1" customHeight="1" x14ac:dyDescent="0.25">
      <c r="A1001" s="1"/>
      <c r="D1001" s="1"/>
    </row>
    <row r="1002" spans="1:4" ht="15.75" hidden="1" customHeight="1" x14ac:dyDescent="0.25">
      <c r="A1002" s="1"/>
      <c r="D1002" s="1"/>
    </row>
    <row r="1003" spans="1:4" ht="15" hidden="1" customHeight="1" x14ac:dyDescent="0.25"/>
    <row r="1004" spans="1:4" ht="15" hidden="1" customHeight="1" x14ac:dyDescent="0.25"/>
    <row r="1005" spans="1:4" ht="15" hidden="1" customHeight="1" x14ac:dyDescent="0.25"/>
    <row r="1006" spans="1:4" ht="15" hidden="1" customHeight="1" x14ac:dyDescent="0.25"/>
    <row r="1007" spans="1:4" ht="15" hidden="1" customHeight="1" x14ac:dyDescent="0.25"/>
    <row r="1008" spans="1:4" ht="15" hidden="1" customHeight="1" x14ac:dyDescent="0.25"/>
  </sheetData>
  <sheetProtection algorithmName="SHA-512" hashValue="/1X9wR+sTGi4gJvDEpKMHTg2TjjX5R+JWsalIwr2JAoVXppnP3+qykpPG3L1RjGVEBo6e68Eg1J6u6vmrTRAeg==" saltValue="UwGiDgTErn7Y9eokmgIVOg==" spinCount="100000" sheet="1" objects="1" scenarios="1"/>
  <mergeCells count="4">
    <mergeCell ref="B34:E37"/>
    <mergeCell ref="I11:K11"/>
    <mergeCell ref="B27:C27"/>
    <mergeCell ref="F19:G19"/>
  </mergeCells>
  <conditionalFormatting sqref="B27:C27">
    <cfRule type="containsText" dxfId="142" priority="34" operator="containsText" text="Totaal aantal clienten in de groep">
      <formula>NOT(ISERROR(SEARCH("Totaal aantal clienten in de groep",B27)))</formula>
    </cfRule>
    <cfRule type="cellIs" dxfId="141" priority="36" operator="equal">
      <formula>"Aantal cliënten dat in aanmerking komt voor meerzorg binnen de groep"</formula>
    </cfRule>
  </conditionalFormatting>
  <conditionalFormatting sqref="C11:C14 G28">
    <cfRule type="notContainsBlanks" dxfId="140" priority="391">
      <formula>LEN(TRIM(C11))&gt;0</formula>
    </cfRule>
  </conditionalFormatting>
  <conditionalFormatting sqref="C17 G17 C20 C23 G41">
    <cfRule type="containsBlanks" dxfId="139" priority="60">
      <formula>LEN(TRIM(C17))=0</formula>
    </cfRule>
  </conditionalFormatting>
  <conditionalFormatting sqref="C24">
    <cfRule type="notContainsBlanks" dxfId="138" priority="25">
      <formula>LEN(TRIM(C24))&gt;0</formula>
    </cfRule>
    <cfRule type="expression" dxfId="137" priority="59">
      <formula>$B$24="Locatie/groep"</formula>
    </cfRule>
  </conditionalFormatting>
  <conditionalFormatting sqref="C28">
    <cfRule type="notContainsBlanks" dxfId="136" priority="28">
      <formula>LEN(TRIM(C28))&gt;0</formula>
    </cfRule>
    <cfRule type="expression" dxfId="135" priority="31">
      <formula>$B$24="Locatie/groep"</formula>
    </cfRule>
  </conditionalFormatting>
  <conditionalFormatting sqref="C39:C40">
    <cfRule type="containsBlanks" dxfId="134" priority="15">
      <formula>LEN(TRIM(C39))=0</formula>
    </cfRule>
  </conditionalFormatting>
  <conditionalFormatting sqref="E4">
    <cfRule type="expression" dxfId="133" priority="52">
      <formula>ISBLANK(E4)</formula>
    </cfRule>
  </conditionalFormatting>
  <conditionalFormatting sqref="E6">
    <cfRule type="notContainsBlanks" dxfId="132" priority="26">
      <formula>LEN(TRIM(E6))&gt;0</formula>
    </cfRule>
  </conditionalFormatting>
  <conditionalFormatting sqref="F22 F24">
    <cfRule type="cellIs" dxfId="131" priority="43" operator="equal">
      <formula>"Ja"</formula>
    </cfRule>
  </conditionalFormatting>
  <conditionalFormatting sqref="F22">
    <cfRule type="expression" dxfId="130" priority="47">
      <formula>"$B$27=Aantal cliënten in groep"</formula>
    </cfRule>
  </conditionalFormatting>
  <conditionalFormatting sqref="F24">
    <cfRule type="expression" dxfId="129" priority="45">
      <formula>"$B$27=Aantal cliënten in groep"</formula>
    </cfRule>
  </conditionalFormatting>
  <conditionalFormatting sqref="F19:G19">
    <cfRule type="containsText" dxfId="128" priority="14" operator="containsText" text="Er is betrokkenheid van het CCE">
      <formula>NOT(ISERROR(SEARCH("Er is betrokkenheid van het CCE",F19)))</formula>
    </cfRule>
  </conditionalFormatting>
  <conditionalFormatting sqref="F21:G21 F25:G25">
    <cfRule type="expression" dxfId="127" priority="386">
      <formula>$J$10=0</formula>
    </cfRule>
  </conditionalFormatting>
  <conditionalFormatting sqref="F23:G23">
    <cfRule type="expression" dxfId="126" priority="388">
      <formula>$J$10=0</formula>
    </cfRule>
    <cfRule type="containsText" dxfId="125" priority="389" operator="containsText" text="Er is betrokkenheid van het CCE">
      <formula>NOT(ISERROR(SEARCH("Er is betrokkenheid van het CCE",F23)))</formula>
    </cfRule>
  </conditionalFormatting>
  <conditionalFormatting sqref="F27:G27">
    <cfRule type="cellIs" dxfId="124" priority="27" operator="equal">
      <formula>"Aantal cliënten dat in aanmerking komt voor meerzorg binnen de groep"</formula>
    </cfRule>
  </conditionalFormatting>
  <conditionalFormatting sqref="G20">
    <cfRule type="notContainsBlanks" dxfId="123" priority="13">
      <formula>LEN(TRIM(G20))&gt;0</formula>
    </cfRule>
  </conditionalFormatting>
  <conditionalFormatting sqref="G22">
    <cfRule type="notContainsBlanks" dxfId="122" priority="8">
      <formula>LEN(TRIM(G22))&gt;0</formula>
    </cfRule>
  </conditionalFormatting>
  <conditionalFormatting sqref="G24">
    <cfRule type="notContainsBlanks" dxfId="121" priority="7">
      <formula>LEN(TRIM(G24))&gt;0</formula>
    </cfRule>
  </conditionalFormatting>
  <conditionalFormatting sqref="G26">
    <cfRule type="expression" dxfId="120" priority="390">
      <formula>$J$10=0</formula>
    </cfRule>
  </conditionalFormatting>
  <conditionalFormatting sqref="G37 G39">
    <cfRule type="containsText" dxfId="119" priority="9" operator="containsText" text="Het formulier is niet volledig gevuld">
      <formula>NOT(ISERROR(SEARCH("Het formulier is niet volledig gevuld",G37)))</formula>
    </cfRule>
  </conditionalFormatting>
  <conditionalFormatting sqref="I11:K11">
    <cfRule type="containsText" dxfId="118" priority="3" operator="containsText" text="Formulier volledig gevuld">
      <formula>NOT(ISERROR(SEARCH("Formulier volledig gevuld",I11)))</formula>
    </cfRule>
  </conditionalFormatting>
  <dataValidations count="1">
    <dataValidation type="date" allowBlank="1" showInputMessage="1" showErrorMessage="1" error="Vul svp een datum in" sqref="C40" xr:uid="{1498A2C7-7B8B-4BDE-8444-3171D5D9D696}">
      <formula1>45292</formula1>
      <formula2>46204</formula2>
    </dataValidation>
  </dataValidations>
  <pageMargins left="0.7" right="0.7" top="0.75" bottom="0.75" header="0.3" footer="0.3"/>
  <pageSetup paperSize="9" scale="42" orientation="portrait" r:id="rId1"/>
  <rowBreaks count="1" manualBreakCount="1">
    <brk id="43"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1C2ECD3-742F-49CE-BA8A-9FDC1E9F9D27}">
          <x14:formula1>
            <xm:f>'Data en informatie'!$Z$2:$Z$4</xm:f>
          </x14:formula1>
          <xm:sqref>C23</xm:sqref>
        </x14:dataValidation>
        <x14:dataValidation type="list" allowBlank="1" showInputMessage="1" showErrorMessage="1" xr:uid="{12D4B0A9-AEDE-4AFB-ACA1-2CC1AA25BFCC}">
          <x14:formula1>
            <xm:f>'Data en informatie'!$Z$26:$Z$28</xm:f>
          </x14:formula1>
          <xm:sqref>G17</xm:sqref>
        </x14:dataValidation>
        <x14:dataValidation type="list" allowBlank="1" showInputMessage="1" showErrorMessage="1" xr:uid="{E4B05E42-8A44-45D2-9C1C-8733E0F30EF7}">
          <x14:formula1>
            <xm:f>'Data en informatie'!$Z$22:$Z$23</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FDD1-256F-498A-9422-1CBC411A154B}">
  <sheetPr codeName="Blad2"/>
  <dimension ref="A1:AA26"/>
  <sheetViews>
    <sheetView showGridLines="0" workbookViewId="0">
      <selection activeCell="D7" sqref="D7"/>
    </sheetView>
  </sheetViews>
  <sheetFormatPr defaultColWidth="0" defaultRowHeight="15" zeroHeight="1" x14ac:dyDescent="0.25"/>
  <cols>
    <col min="1" max="1" width="0.85546875" style="3" customWidth="1"/>
    <col min="2" max="2" width="4.42578125" style="3" customWidth="1"/>
    <col min="3" max="3" width="2.140625" style="3" bestFit="1" customWidth="1"/>
    <col min="4" max="4" width="45.85546875" style="3" bestFit="1" customWidth="1"/>
    <col min="5" max="5" width="0.85546875" style="31" customWidth="1"/>
    <col min="6" max="6" width="14.28515625" style="3" customWidth="1"/>
    <col min="7" max="7" width="0.85546875" style="3" customWidth="1"/>
    <col min="8" max="8" width="13.7109375" style="3" customWidth="1"/>
    <col min="9" max="9" width="0.85546875" style="3" customWidth="1"/>
    <col min="10" max="10" width="12.7109375" style="3" customWidth="1"/>
    <col min="11" max="11" width="0.85546875" style="3" customWidth="1"/>
    <col min="12" max="12" width="14" style="3" bestFit="1" customWidth="1"/>
    <col min="13" max="13" width="0.85546875" style="3" customWidth="1"/>
    <col min="14" max="14" width="12.42578125" style="3" bestFit="1" customWidth="1"/>
    <col min="15" max="15" width="0.85546875" style="3" customWidth="1"/>
    <col min="16" max="16" width="10.28515625" style="3" bestFit="1" customWidth="1"/>
    <col min="17" max="17" width="0.85546875" style="3" customWidth="1"/>
    <col min="18" max="18" width="8.85546875" style="3" bestFit="1" customWidth="1"/>
    <col min="19" max="19" width="0.85546875" style="3" customWidth="1"/>
    <col min="20" max="20" width="9.140625" style="3" bestFit="1" customWidth="1"/>
    <col min="21" max="21" width="0.85546875" style="3" customWidth="1"/>
    <col min="22" max="22" width="16.42578125" style="3" bestFit="1" customWidth="1"/>
    <col min="23" max="23" width="8.7109375" style="3" customWidth="1"/>
    <col min="24" max="24" width="25.28515625" style="31" hidden="1" customWidth="1"/>
    <col min="25" max="25" width="14.140625" style="31" hidden="1" customWidth="1"/>
    <col min="26" max="26" width="9.85546875" style="31" hidden="1" customWidth="1"/>
    <col min="27" max="27" width="29.7109375" style="31" hidden="1" customWidth="1"/>
    <col min="28" max="16384" width="14.42578125" style="3" hidden="1"/>
  </cols>
  <sheetData>
    <row r="1" spans="2:27" ht="5.25" customHeight="1" x14ac:dyDescent="0.25"/>
    <row r="2" spans="2:27" ht="33.75" customHeight="1" x14ac:dyDescent="0.5">
      <c r="D2" s="96" t="s">
        <v>36</v>
      </c>
      <c r="E2" s="75"/>
      <c r="X2" s="81"/>
      <c r="Y2" s="81"/>
      <c r="Z2" s="81"/>
      <c r="AA2" s="81"/>
    </row>
    <row r="3" spans="2:27" x14ac:dyDescent="0.25">
      <c r="D3" s="3" t="s">
        <v>37</v>
      </c>
      <c r="X3" s="81"/>
      <c r="Y3" s="81"/>
      <c r="Z3" s="81"/>
      <c r="AA3" s="81"/>
    </row>
    <row r="4" spans="2:27" ht="15" customHeight="1" x14ac:dyDescent="0.5">
      <c r="D4" s="81"/>
      <c r="E4" s="81"/>
      <c r="F4" s="81"/>
      <c r="G4" s="81"/>
      <c r="H4" s="81"/>
      <c r="I4" s="81"/>
      <c r="J4" s="81"/>
      <c r="K4" s="81"/>
      <c r="L4" s="81"/>
      <c r="M4" s="81"/>
      <c r="N4" s="81"/>
      <c r="O4" s="81"/>
      <c r="P4" s="81"/>
      <c r="Q4" s="81"/>
      <c r="R4" s="19"/>
      <c r="S4" s="19"/>
      <c r="T4" s="19"/>
      <c r="U4" s="19"/>
      <c r="V4" s="19"/>
      <c r="X4" s="81"/>
      <c r="Y4" s="81"/>
      <c r="Z4" s="81"/>
      <c r="AA4" s="81"/>
    </row>
    <row r="5" spans="2:27" ht="15" customHeight="1" x14ac:dyDescent="0.25">
      <c r="J5" s="31"/>
      <c r="P5" s="31"/>
      <c r="X5" s="81"/>
      <c r="Y5" s="81"/>
      <c r="Z5" s="81"/>
      <c r="AA5" s="81"/>
    </row>
    <row r="6" spans="2:27" ht="78.75" customHeight="1" x14ac:dyDescent="0.25">
      <c r="D6" s="97" t="s">
        <v>38</v>
      </c>
      <c r="F6" s="98" t="s">
        <v>39</v>
      </c>
      <c r="H6" s="97" t="s">
        <v>40</v>
      </c>
      <c r="J6" s="98" t="s">
        <v>1628</v>
      </c>
      <c r="L6" s="98" t="s">
        <v>41</v>
      </c>
      <c r="N6" s="98" t="s">
        <v>42</v>
      </c>
      <c r="P6" s="98" t="s">
        <v>43</v>
      </c>
      <c r="R6" s="99" t="s">
        <v>44</v>
      </c>
      <c r="T6" s="99" t="s">
        <v>45</v>
      </c>
      <c r="V6" s="99" t="s">
        <v>46</v>
      </c>
      <c r="X6" s="2" t="s">
        <v>1212</v>
      </c>
      <c r="Z6" s="31" t="s">
        <v>47</v>
      </c>
      <c r="AA6" s="31" t="s">
        <v>48</v>
      </c>
    </row>
    <row r="7" spans="2:27" ht="15" customHeight="1" x14ac:dyDescent="0.25">
      <c r="B7" s="20">
        <v>1</v>
      </c>
      <c r="D7" s="50"/>
      <c r="F7" s="51"/>
      <c r="G7" s="21"/>
      <c r="H7" s="52"/>
      <c r="J7" s="53"/>
      <c r="L7" s="53"/>
      <c r="N7" s="53"/>
      <c r="P7" s="69" t="str">
        <f>IF(Z7&lt;&gt;"",IFERROR((VLOOKUP(Z7,'Data en informatie'!O:Q,3,FALSE)),"Niet geldig"),"")</f>
        <v/>
      </c>
      <c r="R7" s="51"/>
      <c r="S7" s="21"/>
      <c r="T7" s="51"/>
      <c r="V7" s="51"/>
      <c r="Y7" s="113"/>
      <c r="Z7" s="31" t="str">
        <f>CONCATENATE(J7,N7,L7)</f>
        <v/>
      </c>
      <c r="AA7" s="31" t="str" cm="1">
        <f t="array" ref="AA7">IF((MOD(SUM({9;8;7;6;5;4;3;2;-1}*MID(TEXT(H7,"000000000"),{1;2;3;4;5;6;7;8;9},1)),11)=0),"geldig","ongeldig")</f>
        <v>geldig</v>
      </c>
    </row>
    <row r="8" spans="2:27" x14ac:dyDescent="0.25">
      <c r="B8" s="20">
        <v>2</v>
      </c>
      <c r="D8" s="50"/>
      <c r="E8" s="76"/>
      <c r="F8" s="51"/>
      <c r="H8" s="52"/>
      <c r="J8" s="53"/>
      <c r="L8" s="53"/>
      <c r="N8" s="53"/>
      <c r="P8" s="69" t="str">
        <f>IF(Z8&lt;&gt;"",IFERROR((VLOOKUP(Z8,'Data en informatie'!O:Q,3,FALSE)),"Niet geldig"),"")</f>
        <v/>
      </c>
      <c r="R8" s="51"/>
      <c r="S8" s="21"/>
      <c r="T8" s="51"/>
      <c r="V8" s="51"/>
      <c r="X8" s="177">
        <f>IF(Voorblad!C23="Meervoudige aanvraag (groepsmeerzorg)",0,1)</f>
        <v>1</v>
      </c>
      <c r="Z8" s="31" t="str">
        <f>CONCATENATE(J8,N8,L8)</f>
        <v/>
      </c>
      <c r="AA8" s="31" t="str" cm="1">
        <f t="array" ref="AA8">IF((MOD(SUM({9;8;7;6;5;4;3;2;-1}*MID(TEXT(H8,"000000000"),{1;2;3;4;5;6;7;8;9},1)),11)=0),"geldig","ongeldig")</f>
        <v>geldig</v>
      </c>
    </row>
    <row r="9" spans="2:27" x14ac:dyDescent="0.25">
      <c r="B9" s="20">
        <v>3</v>
      </c>
      <c r="D9" s="50"/>
      <c r="E9" s="76"/>
      <c r="F9" s="51"/>
      <c r="H9" s="52"/>
      <c r="J9" s="53"/>
      <c r="L9" s="53"/>
      <c r="N9" s="53"/>
      <c r="P9" s="69" t="str">
        <f>IF(Z9&lt;&gt;"",IFERROR((VLOOKUP(Z9,'Data en informatie'!O:Q,3,FALSE)),"Niet geldig"),"")</f>
        <v/>
      </c>
      <c r="R9" s="51"/>
      <c r="S9" s="21"/>
      <c r="T9" s="51"/>
      <c r="V9" s="51"/>
      <c r="X9" s="178" t="s">
        <v>1621</v>
      </c>
      <c r="Z9" s="31" t="str">
        <f t="shared" ref="Z9:Z23" si="0">CONCATENATE(J9,N9,L9)</f>
        <v/>
      </c>
      <c r="AA9" s="31" t="str" cm="1">
        <f t="array" ref="AA9">IF((MOD(SUM({9;8;7;6;5;4;3;2;-1}*MID(TEXT(H9,"000000000"),{1;2;3;4;5;6;7;8;9},1)),11)=0),"geldig","ongeldig")</f>
        <v>geldig</v>
      </c>
    </row>
    <row r="10" spans="2:27" x14ac:dyDescent="0.25">
      <c r="B10" s="20">
        <v>4</v>
      </c>
      <c r="D10" s="50"/>
      <c r="E10" s="76"/>
      <c r="F10" s="51"/>
      <c r="H10" s="52"/>
      <c r="J10" s="53"/>
      <c r="L10" s="53"/>
      <c r="N10" s="53"/>
      <c r="P10" s="69" t="str">
        <f>IF(Z10&lt;&gt;"",IFERROR((VLOOKUP(Z10,'Data en informatie'!O:Q,3,FALSE)),"Niet geldig"),"")</f>
        <v/>
      </c>
      <c r="R10" s="51"/>
      <c r="S10" s="21"/>
      <c r="T10" s="51"/>
      <c r="V10" s="51"/>
      <c r="X10" s="179">
        <f ca="1">TODAY()</f>
        <v>45581</v>
      </c>
      <c r="Y10" s="361"/>
      <c r="Z10" s="31" t="str">
        <f t="shared" si="0"/>
        <v/>
      </c>
      <c r="AA10" s="31" t="str" cm="1">
        <f t="array" ref="AA10">IF((MOD(SUM({9;8;7;6;5;4;3;2;-1}*MID(TEXT(H10,"000000000"),{1;2;3;4;5;6;7;8;9},1)),11)=0),"geldig","ongeldig")</f>
        <v>geldig</v>
      </c>
    </row>
    <row r="11" spans="2:27" x14ac:dyDescent="0.25">
      <c r="B11" s="20">
        <v>5</v>
      </c>
      <c r="D11" s="50"/>
      <c r="E11" s="76"/>
      <c r="F11" s="51"/>
      <c r="H11" s="52"/>
      <c r="J11" s="53"/>
      <c r="L11" s="53"/>
      <c r="N11" s="53"/>
      <c r="P11" s="69" t="str">
        <f>IF(Z11&lt;&gt;"",IFERROR((VLOOKUP(Z11,'Data en informatie'!O:Q,3,FALSE)),"Niet geldig"),"")</f>
        <v/>
      </c>
      <c r="R11" s="51"/>
      <c r="S11" s="21"/>
      <c r="T11" s="51"/>
      <c r="V11" s="51"/>
      <c r="X11" s="178" t="s">
        <v>49</v>
      </c>
      <c r="Y11" s="361"/>
      <c r="Z11" s="31" t="str">
        <f>CONCATENATE(J11,N11,L11)</f>
        <v/>
      </c>
      <c r="AA11" s="31" t="str" cm="1">
        <f t="array" ref="AA11">IF((MOD(SUM({9;8;7;6;5;4;3;2;-1}*MID(TEXT(H11,"000000000"),{1;2;3;4;5;6;7;8;9},1)),11)=0),"geldig","ongeldig")</f>
        <v>geldig</v>
      </c>
    </row>
    <row r="12" spans="2:27" x14ac:dyDescent="0.25">
      <c r="B12" s="20">
        <v>6</v>
      </c>
      <c r="D12" s="50"/>
      <c r="E12" s="76"/>
      <c r="F12" s="51"/>
      <c r="H12" s="52"/>
      <c r="J12" s="53"/>
      <c r="L12" s="53"/>
      <c r="N12" s="53"/>
      <c r="P12" s="69" t="str">
        <f>IF(Z12&lt;&gt;"",IFERROR((VLOOKUP(Z12,'Data en informatie'!O:Q,3,FALSE)),"Niet geldig"),"")</f>
        <v/>
      </c>
      <c r="R12" s="51"/>
      <c r="S12" s="21"/>
      <c r="T12" s="51"/>
      <c r="V12" s="51"/>
      <c r="X12" s="177">
        <f xml:space="preserve"> COUNTIF(L7:L23,"Nee")</f>
        <v>0</v>
      </c>
      <c r="Y12" s="361"/>
      <c r="Z12" s="31" t="str">
        <f t="shared" si="0"/>
        <v/>
      </c>
      <c r="AA12" s="31" t="str" cm="1">
        <f t="array" ref="AA12">IF((MOD(SUM({9;8;7;6;5;4;3;2;-1}*MID(TEXT(H12,"000000000"),{1;2;3;4;5;6;7;8;9},1)),11)=0),"geldig","ongeldig")</f>
        <v>geldig</v>
      </c>
    </row>
    <row r="13" spans="2:27" ht="15.75" customHeight="1" x14ac:dyDescent="0.25">
      <c r="B13" s="20">
        <v>7</v>
      </c>
      <c r="D13" s="50"/>
      <c r="E13" s="76"/>
      <c r="F13" s="51"/>
      <c r="H13" s="52"/>
      <c r="J13" s="53"/>
      <c r="L13" s="53"/>
      <c r="N13" s="53"/>
      <c r="P13" s="69" t="str">
        <f>IF(Z13&lt;&gt;"",IFERROR((VLOOKUP(Z13,'Data en informatie'!O:Q,3,FALSE)),"Niet geldig"),"")</f>
        <v/>
      </c>
      <c r="R13" s="51"/>
      <c r="S13" s="21"/>
      <c r="T13" s="51"/>
      <c r="V13" s="51"/>
      <c r="X13" s="178" t="s">
        <v>1221</v>
      </c>
      <c r="Y13" s="361"/>
      <c r="Z13" s="31" t="str">
        <f t="shared" si="0"/>
        <v/>
      </c>
      <c r="AA13" s="31" t="str" cm="1">
        <f t="array" ref="AA13">IF((MOD(SUM({9;8;7;6;5;4;3;2;-1}*MID(TEXT(H13,"000000000"),{1;2;3;4;5;6;7;8;9},1)),11)=0),"geldig","ongeldig")</f>
        <v>geldig</v>
      </c>
    </row>
    <row r="14" spans="2:27" ht="15.75" customHeight="1" x14ac:dyDescent="0.25">
      <c r="B14" s="20">
        <v>8</v>
      </c>
      <c r="D14" s="50"/>
      <c r="E14" s="76"/>
      <c r="F14" s="51"/>
      <c r="H14" s="52"/>
      <c r="J14" s="53"/>
      <c r="L14" s="53"/>
      <c r="N14" s="53"/>
      <c r="P14" s="69" t="str">
        <f>IF(Z14&lt;&gt;"",IFERROR((VLOOKUP(Z14,'Data en informatie'!O:Q,3,FALSE)),"Niet geldig"),"")</f>
        <v/>
      </c>
      <c r="R14" s="51"/>
      <c r="S14" s="21"/>
      <c r="T14" s="51"/>
      <c r="V14" s="51"/>
      <c r="X14" s="180">
        <f xml:space="preserve"> COUNTIF(N7:N23,"Nee")</f>
        <v>0</v>
      </c>
      <c r="Y14" s="361"/>
      <c r="Z14" s="31" t="str">
        <f t="shared" si="0"/>
        <v/>
      </c>
      <c r="AA14" s="31" t="str" cm="1">
        <f t="array" ref="AA14">IF((MOD(SUM({9;8;7;6;5;4;3;2;-1}*MID(TEXT(H14,"000000000"),{1;2;3;4;5;6;7;8;9},1)),11)=0),"geldig","ongeldig")</f>
        <v>geldig</v>
      </c>
    </row>
    <row r="15" spans="2:27" ht="15.75" customHeight="1" x14ac:dyDescent="0.25">
      <c r="B15" s="20">
        <v>9</v>
      </c>
      <c r="D15" s="50"/>
      <c r="E15" s="76"/>
      <c r="F15" s="51"/>
      <c r="H15" s="52"/>
      <c r="J15" s="53"/>
      <c r="L15" s="53"/>
      <c r="N15" s="53"/>
      <c r="P15" s="69" t="str">
        <f>IF(Z15&lt;&gt;"",IFERROR((VLOOKUP(Z15,'Data en informatie'!O:Q,3,FALSE)),"Niet geldig"),"")</f>
        <v/>
      </c>
      <c r="R15" s="51"/>
      <c r="S15" s="21"/>
      <c r="T15" s="51"/>
      <c r="V15" s="51"/>
      <c r="X15" s="178" t="s">
        <v>1227</v>
      </c>
      <c r="Y15" s="361"/>
      <c r="Z15" s="31" t="str">
        <f t="shared" si="0"/>
        <v/>
      </c>
      <c r="AA15" s="31" t="str" cm="1">
        <f t="array" ref="AA15">IF((MOD(SUM({9;8;7;6;5;4;3;2;-1}*MID(TEXT(H15,"000000000"),{1;2;3;4;5;6;7;8;9},1)),11)=0),"geldig","ongeldig")</f>
        <v>geldig</v>
      </c>
    </row>
    <row r="16" spans="2:27" ht="15.75" customHeight="1" x14ac:dyDescent="0.25">
      <c r="B16" s="20">
        <v>10</v>
      </c>
      <c r="D16" s="50"/>
      <c r="E16" s="76"/>
      <c r="F16" s="51"/>
      <c r="H16" s="52"/>
      <c r="J16" s="53"/>
      <c r="L16" s="53"/>
      <c r="N16" s="53"/>
      <c r="P16" s="69" t="str">
        <f>IF(Z16&lt;&gt;"",IFERROR((VLOOKUP(Z16,'Data en informatie'!O:Q,3,FALSE)),"Niet geldig"),"")</f>
        <v/>
      </c>
      <c r="R16" s="51"/>
      <c r="S16" s="21"/>
      <c r="T16" s="51"/>
      <c r="V16" s="51"/>
      <c r="X16" s="180">
        <f>COUNTIF(V7:V23,"Ja")</f>
        <v>0</v>
      </c>
      <c r="Z16" s="31" t="str">
        <f t="shared" si="0"/>
        <v/>
      </c>
      <c r="AA16" s="31" t="str" cm="1">
        <f t="array" ref="AA16">IF((MOD(SUM({9;8;7;6;5;4;3;2;-1}*MID(TEXT(H16,"000000000"),{1;2;3;4;5;6;7;8;9},1)),11)=0),"geldig","ongeldig")</f>
        <v>geldig</v>
      </c>
    </row>
    <row r="17" spans="2:27" ht="15.75" customHeight="1" x14ac:dyDescent="0.25">
      <c r="B17" s="20">
        <v>11</v>
      </c>
      <c r="D17" s="50"/>
      <c r="E17" s="76"/>
      <c r="F17" s="51"/>
      <c r="H17" s="52"/>
      <c r="J17" s="53"/>
      <c r="L17" s="53"/>
      <c r="N17" s="53"/>
      <c r="P17" s="69" t="str">
        <f>IF(Z17&lt;&gt;"",IFERROR((VLOOKUP(Z17,'Data en informatie'!O:Q,3,FALSE)),"Niet geldig"),"")</f>
        <v/>
      </c>
      <c r="R17" s="51"/>
      <c r="S17" s="21"/>
      <c r="T17" s="51"/>
      <c r="V17" s="51"/>
      <c r="X17" s="178" t="s">
        <v>1569</v>
      </c>
      <c r="Z17" s="31" t="str">
        <f t="shared" si="0"/>
        <v/>
      </c>
      <c r="AA17" s="31" t="str" cm="1">
        <f t="array" ref="AA17">IF((MOD(SUM({9;8;7;6;5;4;3;2;-1}*MID(TEXT(H17,"000000000"),{1;2;3;4;5;6;7;8;9},1)),11)=0),"geldig","ongeldig")</f>
        <v>geldig</v>
      </c>
    </row>
    <row r="18" spans="2:27" ht="15.75" customHeight="1" x14ac:dyDescent="0.25">
      <c r="B18" s="20">
        <v>12</v>
      </c>
      <c r="D18" s="50"/>
      <c r="E18" s="76"/>
      <c r="F18" s="51"/>
      <c r="H18" s="52"/>
      <c r="J18" s="53"/>
      <c r="L18" s="53"/>
      <c r="N18" s="53"/>
      <c r="P18" s="69" t="str">
        <f>IF(Z18&lt;&gt;"",IFERROR((VLOOKUP(Z18,'Data en informatie'!O:Q,3,FALSE)),"Niet geldig"),"")</f>
        <v/>
      </c>
      <c r="R18" s="51"/>
      <c r="S18" s="21"/>
      <c r="T18" s="51"/>
      <c r="V18" s="51"/>
      <c r="Z18" s="31" t="str">
        <f t="shared" si="0"/>
        <v/>
      </c>
      <c r="AA18" s="31" t="str" cm="1">
        <f t="array" ref="AA18">IF((MOD(SUM({9;8;7;6;5;4;3;2;-1}*MID(TEXT(H18,"000000000"),{1;2;3;4;5;6;7;8;9},1)),11)=0),"geldig","ongeldig")</f>
        <v>geldig</v>
      </c>
    </row>
    <row r="19" spans="2:27" ht="15.75" customHeight="1" x14ac:dyDescent="0.25">
      <c r="B19" s="20">
        <v>13</v>
      </c>
      <c r="D19" s="50"/>
      <c r="E19" s="76"/>
      <c r="F19" s="51"/>
      <c r="H19" s="52"/>
      <c r="J19" s="53"/>
      <c r="L19" s="53"/>
      <c r="N19" s="53"/>
      <c r="P19" s="69" t="str">
        <f>IF(Z19&lt;&gt;"",IFERROR((VLOOKUP(Z19,'Data en informatie'!O:Q,3,FALSE)),"Niet geldig"),"")</f>
        <v/>
      </c>
      <c r="R19" s="51"/>
      <c r="S19" s="21"/>
      <c r="T19" s="51"/>
      <c r="V19" s="51"/>
      <c r="Z19" s="31" t="str">
        <f t="shared" si="0"/>
        <v/>
      </c>
      <c r="AA19" s="31" t="str">
        <f t="array" ref="AA19">IF((MOD(SUM({9;8;7;6;5;4;3;2;-1}*MID(TEXT(H19,"000000000"),{1;2;3;4;5;6;7;8;9},1)),11)=0),"geldig","ongeldig")</f>
        <v>geldig</v>
      </c>
    </row>
    <row r="20" spans="2:27" ht="15.75" customHeight="1" x14ac:dyDescent="0.25">
      <c r="B20" s="20">
        <v>14</v>
      </c>
      <c r="D20" s="50"/>
      <c r="E20" s="76"/>
      <c r="F20" s="51"/>
      <c r="H20" s="52"/>
      <c r="J20" s="53"/>
      <c r="L20" s="53"/>
      <c r="N20" s="53"/>
      <c r="P20" s="69" t="str">
        <f>IF(Z20&lt;&gt;"",IFERROR((VLOOKUP(Z20,'Data en informatie'!O:Q,3,FALSE)),"Niet geldig"),"")</f>
        <v/>
      </c>
      <c r="R20" s="51"/>
      <c r="S20" s="21"/>
      <c r="T20" s="51"/>
      <c r="V20" s="51"/>
      <c r="Z20" s="31" t="str">
        <f t="shared" si="0"/>
        <v/>
      </c>
      <c r="AA20" s="31" t="str">
        <f t="array" ref="AA20">IF((MOD(SUM({9;8;7;6;5;4;3;2;-1}*MID(TEXT(H20,"000000000"),{1;2;3;4;5;6;7;8;9},1)),11)=0),"geldig","ongeldig")</f>
        <v>geldig</v>
      </c>
    </row>
    <row r="21" spans="2:27" ht="15.75" customHeight="1" x14ac:dyDescent="0.25">
      <c r="B21" s="20">
        <v>15</v>
      </c>
      <c r="D21" s="50"/>
      <c r="E21" s="76"/>
      <c r="F21" s="51"/>
      <c r="H21" s="52"/>
      <c r="J21" s="53"/>
      <c r="L21" s="53"/>
      <c r="N21" s="53"/>
      <c r="P21" s="69" t="str">
        <f>IF(Z21&lt;&gt;"",IFERROR((VLOOKUP(Z21,'Data en informatie'!O:Q,3,FALSE)),"Niet geldig"),"")</f>
        <v/>
      </c>
      <c r="R21" s="51"/>
      <c r="S21" s="21"/>
      <c r="T21" s="51"/>
      <c r="V21" s="51"/>
      <c r="Z21" s="31" t="str">
        <f t="shared" si="0"/>
        <v/>
      </c>
      <c r="AA21" s="31" t="str">
        <f t="array" ref="AA21">IF((MOD(SUM({9;8;7;6;5;4;3;2;-1}*MID(TEXT(H21,"000000000"),{1;2;3;4;5;6;7;8;9},1)),11)=0),"geldig","ongeldig")</f>
        <v>geldig</v>
      </c>
    </row>
    <row r="22" spans="2:27" ht="15.75" customHeight="1" x14ac:dyDescent="0.25">
      <c r="B22" s="20">
        <v>16</v>
      </c>
      <c r="D22" s="50"/>
      <c r="E22" s="76"/>
      <c r="F22" s="51"/>
      <c r="H22" s="52"/>
      <c r="J22" s="53"/>
      <c r="L22" s="53"/>
      <c r="N22" s="53"/>
      <c r="P22" s="69" t="str">
        <f>IF(Z22&lt;&gt;"",IFERROR((VLOOKUP(Z22,'Data en informatie'!O:Q,3,FALSE)),"Niet geldig"),"")</f>
        <v/>
      </c>
      <c r="R22" s="51"/>
      <c r="S22" s="21"/>
      <c r="T22" s="51"/>
      <c r="V22" s="51"/>
      <c r="Z22" s="31" t="str">
        <f t="shared" si="0"/>
        <v/>
      </c>
      <c r="AA22" s="31" t="str">
        <f t="array" ref="AA22">IF((MOD(SUM({9;8;7;6;5;4;3;2;-1}*MID(TEXT(H22,"000000000"),{1;2;3;4;5;6;7;8;9},1)),11)=0),"geldig","ongeldig")</f>
        <v>geldig</v>
      </c>
    </row>
    <row r="23" spans="2:27" ht="15.75" customHeight="1" x14ac:dyDescent="0.25">
      <c r="B23" s="20">
        <v>17</v>
      </c>
      <c r="D23" s="50"/>
      <c r="E23" s="76"/>
      <c r="F23" s="51"/>
      <c r="H23" s="52"/>
      <c r="J23" s="53"/>
      <c r="L23" s="53"/>
      <c r="N23" s="53"/>
      <c r="P23" s="69" t="str">
        <f>IF(Z23&lt;&gt;"",IFERROR((VLOOKUP(Z23,'Data en informatie'!O:Q,3,FALSE)),"Niet geldig"),"")</f>
        <v/>
      </c>
      <c r="R23" s="51"/>
      <c r="S23" s="21"/>
      <c r="T23" s="51"/>
      <c r="V23" s="51"/>
      <c r="Z23" s="31" t="str">
        <f t="shared" si="0"/>
        <v/>
      </c>
      <c r="AA23" s="31" t="str">
        <f t="array" ref="AA23">IF((MOD(SUM({9;8;7;6;5;4;3;2;-1}*MID(TEXT(H23,"000000000"),{1;2;3;4;5;6;7;8;9},1)),11)=0),"geldig","ongeldig")</f>
        <v>geldig</v>
      </c>
    </row>
    <row r="24" spans="2:27" x14ac:dyDescent="0.25"/>
    <row r="25" spans="2:27" x14ac:dyDescent="0.25"/>
    <row r="26" spans="2:27" x14ac:dyDescent="0.25"/>
  </sheetData>
  <sheetProtection algorithmName="SHA-512" hashValue="zRvUzL6nqrDWlOOKfSQz6nI/k6P9NAixZLAjXsCw1dFX1LBU+/8JT/miAAp9n8fE6B2oFS/2yTRHjalmsUpPdg==" saltValue="iim4bKRD/58SKSx5TOwD7g==" spinCount="100000" sheet="1" objects="1" scenarios="1"/>
  <mergeCells count="2">
    <mergeCell ref="Y10:Y13"/>
    <mergeCell ref="Y14:Y15"/>
  </mergeCells>
  <phoneticPr fontId="2" type="noConversion"/>
  <conditionalFormatting sqref="D8:D23 F8:F23 H8:H23 J8:J23 L8:L23 N8:N23 R8:R23 T8:T23 V8:V23 P7:P23">
    <cfRule type="expression" dxfId="117" priority="41">
      <formula>$X$8=1</formula>
    </cfRule>
  </conditionalFormatting>
  <conditionalFormatting sqref="F7">
    <cfRule type="expression" dxfId="116" priority="390">
      <formula>$F$7&gt;$X$10</formula>
    </cfRule>
  </conditionalFormatting>
  <conditionalFormatting sqref="F8">
    <cfRule type="expression" dxfId="115" priority="391">
      <formula>$F$8&gt;$X$10</formula>
    </cfRule>
  </conditionalFormatting>
  <conditionalFormatting sqref="F9">
    <cfRule type="expression" dxfId="114" priority="392">
      <formula>$F$9&gt;$X$10</formula>
    </cfRule>
  </conditionalFormatting>
  <conditionalFormatting sqref="F10">
    <cfRule type="expression" dxfId="113" priority="393">
      <formula>$F$10&gt;$X$10</formula>
    </cfRule>
  </conditionalFormatting>
  <conditionalFormatting sqref="F11">
    <cfRule type="expression" dxfId="112" priority="394">
      <formula>$F$11&gt;$X$10</formula>
    </cfRule>
  </conditionalFormatting>
  <conditionalFormatting sqref="F12">
    <cfRule type="expression" dxfId="111" priority="395">
      <formula>$F$12&gt;$X$10</formula>
    </cfRule>
  </conditionalFormatting>
  <conditionalFormatting sqref="F13">
    <cfRule type="expression" dxfId="110" priority="396">
      <formula>$F$13&gt;$X$10</formula>
    </cfRule>
  </conditionalFormatting>
  <conditionalFormatting sqref="F14">
    <cfRule type="expression" dxfId="109" priority="397">
      <formula>$F$14&gt;$X$10</formula>
    </cfRule>
  </conditionalFormatting>
  <conditionalFormatting sqref="F15">
    <cfRule type="expression" dxfId="108" priority="398">
      <formula>$F$15&gt;$X$10</formula>
    </cfRule>
  </conditionalFormatting>
  <conditionalFormatting sqref="F16">
    <cfRule type="expression" dxfId="107" priority="399">
      <formula>$F$16&gt;$X$10</formula>
    </cfRule>
  </conditionalFormatting>
  <conditionalFormatting sqref="F17">
    <cfRule type="expression" dxfId="106" priority="400">
      <formula>$F$17&gt;$X$10</formula>
    </cfRule>
  </conditionalFormatting>
  <conditionalFormatting sqref="F18">
    <cfRule type="expression" dxfId="105" priority="401">
      <formula>$F$18&gt;$X$10</formula>
    </cfRule>
  </conditionalFormatting>
  <conditionalFormatting sqref="F19">
    <cfRule type="expression" dxfId="104" priority="402">
      <formula>$F$19&gt;$X$10</formula>
    </cfRule>
  </conditionalFormatting>
  <conditionalFormatting sqref="F20">
    <cfRule type="expression" dxfId="103" priority="403">
      <formula>$F$20&gt;$X$10</formula>
    </cfRule>
  </conditionalFormatting>
  <conditionalFormatting sqref="F21">
    <cfRule type="expression" dxfId="102" priority="404">
      <formula>$F$21&gt;$X$10</formula>
    </cfRule>
  </conditionalFormatting>
  <conditionalFormatting sqref="F22">
    <cfRule type="expression" dxfId="101" priority="405">
      <formula>$F$22&gt;$X$10</formula>
    </cfRule>
  </conditionalFormatting>
  <conditionalFormatting sqref="F23">
    <cfRule type="expression" dxfId="100" priority="406">
      <formula>$F$23&gt;$X$10</formula>
    </cfRule>
  </conditionalFormatting>
  <conditionalFormatting sqref="H7">
    <cfRule type="expression" dxfId="99" priority="23">
      <formula>$AA$7="ongeldig"</formula>
    </cfRule>
  </conditionalFormatting>
  <conditionalFormatting sqref="H7:H23 D7:D23 F7:F23 J7:J23 L7:L23 N7:N23 R7:R23 T7:T23 V7:V23">
    <cfRule type="notContainsBlanks" dxfId="98" priority="40">
      <formula>LEN(TRIM(D7))&gt;0</formula>
    </cfRule>
  </conditionalFormatting>
  <conditionalFormatting sqref="H8">
    <cfRule type="expression" dxfId="97" priority="22">
      <formula>$AA$8="ongeldig"</formula>
    </cfRule>
  </conditionalFormatting>
  <conditionalFormatting sqref="H9">
    <cfRule type="expression" dxfId="96" priority="21">
      <formula>$AA$9="ongeldig"</formula>
    </cfRule>
  </conditionalFormatting>
  <conditionalFormatting sqref="H10">
    <cfRule type="expression" dxfId="95" priority="20">
      <formula>$AA$10="ongeldig"</formula>
    </cfRule>
  </conditionalFormatting>
  <conditionalFormatting sqref="H11">
    <cfRule type="expression" dxfId="94" priority="19">
      <formula>$AA$11="ongeldig"</formula>
    </cfRule>
  </conditionalFormatting>
  <conditionalFormatting sqref="H12">
    <cfRule type="expression" dxfId="93" priority="18">
      <formula>$AA$12="ongeldig"</formula>
    </cfRule>
  </conditionalFormatting>
  <conditionalFormatting sqref="H13">
    <cfRule type="expression" dxfId="92" priority="17">
      <formula>$AA$13="ongeldig"</formula>
    </cfRule>
  </conditionalFormatting>
  <conditionalFormatting sqref="H14">
    <cfRule type="expression" dxfId="91" priority="16">
      <formula>$AA$14="ongeldig"</formula>
    </cfRule>
  </conditionalFormatting>
  <conditionalFormatting sqref="H15">
    <cfRule type="expression" dxfId="90" priority="15">
      <formula>$AA$15="ongeldig"</formula>
    </cfRule>
  </conditionalFormatting>
  <conditionalFormatting sqref="H16">
    <cfRule type="expression" dxfId="89" priority="14">
      <formula>$AA$16="ongeldig"</formula>
    </cfRule>
  </conditionalFormatting>
  <conditionalFormatting sqref="H17">
    <cfRule type="expression" dxfId="88" priority="13">
      <formula>$AA$17="ongeldig"</formula>
    </cfRule>
  </conditionalFormatting>
  <conditionalFormatting sqref="H18">
    <cfRule type="expression" dxfId="87" priority="12">
      <formula>$AA$18="ongeldig"</formula>
    </cfRule>
  </conditionalFormatting>
  <conditionalFormatting sqref="H19">
    <cfRule type="expression" dxfId="86" priority="11">
      <formula>$AA$19="ongeldig"</formula>
    </cfRule>
  </conditionalFormatting>
  <conditionalFormatting sqref="H20">
    <cfRule type="expression" dxfId="85" priority="10">
      <formula>$AA$20="ongeldig"</formula>
    </cfRule>
  </conditionalFormatting>
  <conditionalFormatting sqref="H21">
    <cfRule type="expression" dxfId="84" priority="9">
      <formula>$AA$21="ongeldig"</formula>
    </cfRule>
  </conditionalFormatting>
  <conditionalFormatting sqref="H22">
    <cfRule type="expression" dxfId="83" priority="8">
      <formula>$AA$22="ongeldig"</formula>
    </cfRule>
  </conditionalFormatting>
  <conditionalFormatting sqref="H23">
    <cfRule type="expression" dxfId="82" priority="7">
      <formula>$AA$23="ongeldig"</formula>
    </cfRule>
  </conditionalFormatting>
  <conditionalFormatting sqref="P7:P23">
    <cfRule type="containsText" dxfId="81" priority="5" operator="containsText" text="Niet geldig">
      <formula>NOT(ISERROR(SEARCH("Niet geldig",P7)))</formula>
    </cfRule>
    <cfRule type="notContainsBlanks" dxfId="80" priority="1">
      <formula>LEN(TRIM(P7))&gt;0</formula>
    </cfRule>
  </conditionalFormatting>
  <dataValidations count="1">
    <dataValidation type="list" allowBlank="1" showInputMessage="1" showErrorMessage="1" sqref="V7:V23 L7:L23 N7:N23" xr:uid="{DFE0BB9A-E9C0-4D60-9C48-A94CBFC33DCC}">
      <formula1>"Ja,Nee"</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3232BCA-7BE4-4B5E-AD5F-72492E06671F}">
          <x14:formula1>
            <xm:f>'Data en informatie'!$A$2:$A$18</xm:f>
          </x14:formula1>
          <xm:sqref>J7:J23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FFAA-5913-4C70-AC14-FA308C82C310}">
  <sheetPr codeName="Blad6"/>
  <dimension ref="A1:AC77"/>
  <sheetViews>
    <sheetView showGridLines="0" zoomScaleNormal="100" workbookViewId="0">
      <selection activeCell="I5" sqref="I5:K5"/>
    </sheetView>
  </sheetViews>
  <sheetFormatPr defaultColWidth="0" defaultRowHeight="15" zeroHeight="1" x14ac:dyDescent="0.25"/>
  <cols>
    <col min="1" max="1" width="2.85546875" style="3" customWidth="1"/>
    <col min="2" max="2" width="9.140625" style="31" customWidth="1"/>
    <col min="3" max="3" width="2.42578125" style="31" customWidth="1"/>
    <col min="4" max="4" width="9.140625" style="31" customWidth="1"/>
    <col min="5" max="5" width="1.85546875" style="31" customWidth="1"/>
    <col min="6" max="6" width="9.140625" style="31" customWidth="1"/>
    <col min="7" max="7" width="1.85546875" style="31" customWidth="1"/>
    <col min="8" max="8" width="14.85546875" style="31" customWidth="1"/>
    <col min="9" max="9" width="1.85546875" style="31" customWidth="1"/>
    <col min="10" max="10" width="19.140625" style="31" customWidth="1"/>
    <col min="11" max="11" width="1.85546875" style="31" customWidth="1"/>
    <col min="12" max="12" width="13.7109375" style="31" bestFit="1" customWidth="1"/>
    <col min="13" max="13" width="1.85546875" style="31" customWidth="1"/>
    <col min="14" max="14" width="8.85546875" style="31" customWidth="1"/>
    <col min="15" max="15" width="2" style="31" customWidth="1"/>
    <col min="16" max="16" width="8.7109375" style="31" customWidth="1"/>
    <col min="17" max="17" width="1.7109375" style="31" customWidth="1"/>
    <col min="18" max="18" width="9.140625" style="31" customWidth="1"/>
    <col min="19" max="19" width="1.7109375" style="31" customWidth="1"/>
    <col min="20" max="20" width="14.85546875" style="31" customWidth="1"/>
    <col min="21" max="21" width="1.85546875" style="31" customWidth="1"/>
    <col min="22" max="22" width="19.140625" style="31" customWidth="1"/>
    <col min="23" max="23" width="1.7109375" style="31" customWidth="1"/>
    <col min="24" max="24" width="17" style="31" customWidth="1"/>
    <col min="25" max="25" width="1.85546875" style="95" customWidth="1"/>
    <col min="26" max="26" width="9.140625" style="3" customWidth="1"/>
    <col min="27" max="16384" width="9.140625" style="3" hidden="1"/>
  </cols>
  <sheetData>
    <row r="1" spans="1:29" ht="45.75" customHeight="1" x14ac:dyDescent="0.25">
      <c r="A1" s="379" t="s">
        <v>1606</v>
      </c>
      <c r="B1" s="379"/>
      <c r="C1" s="379"/>
      <c r="D1" s="379"/>
      <c r="E1" s="379"/>
      <c r="F1" s="379"/>
      <c r="G1" s="379"/>
      <c r="H1" s="379"/>
      <c r="I1" s="379"/>
      <c r="J1" s="379"/>
      <c r="K1" s="379"/>
      <c r="L1" s="379"/>
      <c r="M1" s="379"/>
      <c r="N1" s="379"/>
      <c r="O1" s="379"/>
      <c r="P1" s="379"/>
      <c r="Q1" s="379"/>
      <c r="R1" s="379"/>
      <c r="S1" s="379"/>
      <c r="T1" s="379"/>
      <c r="U1" s="379"/>
      <c r="V1" s="379"/>
      <c r="W1" s="379"/>
      <c r="X1" s="379"/>
    </row>
    <row r="2" spans="1:29" ht="21" x14ac:dyDescent="0.35">
      <c r="B2" s="284" t="s">
        <v>1596</v>
      </c>
      <c r="C2" s="284"/>
      <c r="D2" s="284"/>
      <c r="E2" s="284"/>
      <c r="F2" s="284"/>
      <c r="G2" s="284"/>
      <c r="H2" s="284"/>
      <c r="I2" s="380" t="s">
        <v>1597</v>
      </c>
      <c r="J2" s="380"/>
      <c r="K2" s="380"/>
      <c r="L2" s="285"/>
      <c r="M2" s="286"/>
      <c r="N2" s="380" t="s">
        <v>1661</v>
      </c>
      <c r="O2" s="380"/>
      <c r="P2" s="380"/>
      <c r="Q2" s="380"/>
      <c r="R2" s="380"/>
      <c r="S2" s="380"/>
      <c r="T2" s="380"/>
      <c r="U2" s="380"/>
      <c r="V2" s="380"/>
      <c r="W2" s="109"/>
      <c r="X2" s="109"/>
    </row>
    <row r="3" spans="1:29" ht="15" customHeight="1" x14ac:dyDescent="0.25">
      <c r="B3" s="368" t="s">
        <v>1563</v>
      </c>
      <c r="C3" s="369"/>
      <c r="D3" s="369"/>
      <c r="E3" s="369"/>
      <c r="F3" s="369"/>
      <c r="G3" s="369"/>
      <c r="H3" s="370"/>
      <c r="I3" s="381">
        <f>(G12*5)+(T12*2)</f>
        <v>0</v>
      </c>
      <c r="J3" s="381"/>
      <c r="K3" s="381"/>
      <c r="M3" s="170"/>
      <c r="N3" s="385" t="s">
        <v>1660</v>
      </c>
      <c r="O3" s="385"/>
      <c r="P3" s="385"/>
      <c r="Q3" s="385"/>
      <c r="R3" s="385"/>
      <c r="S3" s="385"/>
      <c r="T3" s="385"/>
      <c r="U3" s="385"/>
      <c r="V3" s="385"/>
      <c r="W3" s="113"/>
      <c r="X3" s="113"/>
    </row>
    <row r="4" spans="1:29" x14ac:dyDescent="0.25">
      <c r="B4" s="368" t="s">
        <v>1221</v>
      </c>
      <c r="C4" s="369"/>
      <c r="D4" s="369"/>
      <c r="E4" s="369"/>
      <c r="F4" s="369"/>
      <c r="G4" s="369"/>
      <c r="H4" s="370"/>
      <c r="I4" s="381">
        <f>(G13*5)+(T13*2)</f>
        <v>0</v>
      </c>
      <c r="J4" s="381"/>
      <c r="K4" s="381"/>
      <c r="M4" s="170"/>
      <c r="N4" s="382" t="s">
        <v>1604</v>
      </c>
      <c r="O4" s="383"/>
      <c r="P4" s="383"/>
      <c r="Q4" s="383"/>
      <c r="R4" s="383"/>
      <c r="S4" s="383"/>
      <c r="T4" s="383"/>
      <c r="U4" s="384"/>
      <c r="V4" s="283" t="s">
        <v>1605</v>
      </c>
      <c r="W4" s="113"/>
      <c r="X4" s="113"/>
      <c r="Y4" s="118"/>
      <c r="Z4" s="118"/>
      <c r="AA4" s="118"/>
      <c r="AB4" s="118"/>
      <c r="AC4" s="31"/>
    </row>
    <row r="5" spans="1:29" ht="15" customHeight="1" x14ac:dyDescent="0.25">
      <c r="B5" s="371" t="s">
        <v>1656</v>
      </c>
      <c r="C5" s="372"/>
      <c r="D5" s="372"/>
      <c r="E5" s="372"/>
      <c r="F5" s="372"/>
      <c r="G5" s="372"/>
      <c r="H5" s="373"/>
      <c r="I5" s="362"/>
      <c r="J5" s="362"/>
      <c r="K5" s="362"/>
      <c r="M5" s="170"/>
      <c r="N5" s="237" t="s">
        <v>11</v>
      </c>
      <c r="O5" s="238"/>
      <c r="P5" s="238"/>
      <c r="Q5" s="238"/>
      <c r="R5" s="238"/>
      <c r="S5" s="238"/>
      <c r="T5" s="238"/>
      <c r="U5" s="239"/>
      <c r="V5" s="169">
        <v>0</v>
      </c>
      <c r="W5" s="110"/>
      <c r="X5" s="110"/>
    </row>
    <row r="6" spans="1:29" ht="15" customHeight="1" x14ac:dyDescent="0.25">
      <c r="B6" s="371" t="s">
        <v>1219</v>
      </c>
      <c r="C6" s="372"/>
      <c r="D6" s="372"/>
      <c r="E6" s="372"/>
      <c r="F6" s="372"/>
      <c r="G6" s="372"/>
      <c r="H6" s="373"/>
      <c r="I6" s="362"/>
      <c r="J6" s="362"/>
      <c r="K6" s="362"/>
      <c r="L6" s="3"/>
      <c r="M6" s="171"/>
      <c r="N6" s="237" t="s">
        <v>1609</v>
      </c>
      <c r="O6" s="238"/>
      <c r="P6" s="238"/>
      <c r="Q6" s="238"/>
      <c r="R6" s="238"/>
      <c r="S6" s="238"/>
      <c r="T6" s="238"/>
      <c r="U6" s="239"/>
      <c r="V6" s="169">
        <v>0</v>
      </c>
      <c r="W6" s="104"/>
      <c r="X6" s="104"/>
    </row>
    <row r="7" spans="1:29" x14ac:dyDescent="0.25">
      <c r="B7" s="368" t="s">
        <v>1</v>
      </c>
      <c r="C7" s="369"/>
      <c r="D7" s="369"/>
      <c r="E7" s="369"/>
      <c r="F7" s="369"/>
      <c r="G7" s="369"/>
      <c r="H7" s="370"/>
      <c r="I7" s="363"/>
      <c r="J7" s="363"/>
      <c r="K7" s="363"/>
      <c r="L7" s="109"/>
      <c r="M7" s="172"/>
      <c r="W7" s="109"/>
      <c r="X7" s="109"/>
    </row>
    <row r="8" spans="1:29" x14ac:dyDescent="0.25">
      <c r="B8" s="365" t="s">
        <v>1677</v>
      </c>
      <c r="C8" s="366"/>
      <c r="D8" s="366"/>
      <c r="E8" s="366"/>
      <c r="F8" s="366"/>
      <c r="G8" s="366"/>
      <c r="H8" s="367"/>
      <c r="I8" s="364"/>
      <c r="J8" s="364"/>
      <c r="K8" s="364"/>
      <c r="L8" s="109"/>
      <c r="M8" s="172"/>
      <c r="N8" s="109"/>
      <c r="O8" s="109"/>
      <c r="P8" s="109"/>
      <c r="Q8" s="109"/>
      <c r="R8" s="109"/>
      <c r="S8" s="109"/>
      <c r="T8" s="109"/>
      <c r="U8" s="109"/>
      <c r="V8" s="109"/>
      <c r="W8" s="109"/>
      <c r="X8" s="109"/>
    </row>
    <row r="9" spans="1:29" ht="7.5" customHeight="1" x14ac:dyDescent="0.25">
      <c r="A9" s="83"/>
      <c r="B9" s="83"/>
      <c r="C9" s="83"/>
      <c r="D9" s="83"/>
      <c r="E9" s="83"/>
      <c r="F9" s="83"/>
      <c r="G9" s="83"/>
      <c r="H9" s="83"/>
      <c r="I9" s="83"/>
      <c r="J9" s="83"/>
      <c r="K9" s="83"/>
      <c r="L9" s="83"/>
      <c r="M9" s="173"/>
      <c r="N9" s="174"/>
      <c r="O9" s="174"/>
      <c r="P9" s="174"/>
      <c r="Q9" s="174"/>
      <c r="R9" s="174"/>
      <c r="S9" s="174"/>
      <c r="T9" s="174"/>
      <c r="U9" s="174"/>
      <c r="V9" s="174"/>
      <c r="W9" s="83"/>
      <c r="X9" s="83"/>
    </row>
    <row r="10" spans="1:29" ht="21" x14ac:dyDescent="0.35">
      <c r="A10" s="287"/>
      <c r="B10" s="288" t="s">
        <v>1561</v>
      </c>
      <c r="C10" s="289"/>
      <c r="D10" s="290"/>
      <c r="E10" s="290"/>
      <c r="F10" s="290"/>
      <c r="G10" s="290"/>
      <c r="H10" s="290"/>
      <c r="I10" s="291"/>
      <c r="J10" s="291"/>
      <c r="K10" s="291"/>
      <c r="L10" s="291"/>
      <c r="M10" s="292"/>
      <c r="N10" s="288" t="s">
        <v>1558</v>
      </c>
      <c r="O10" s="289"/>
      <c r="P10" s="290"/>
      <c r="Q10" s="290"/>
      <c r="R10" s="290"/>
      <c r="S10" s="290"/>
      <c r="T10" s="290"/>
      <c r="U10" s="290"/>
      <c r="V10" s="291"/>
      <c r="W10" s="287"/>
      <c r="X10" s="287"/>
    </row>
    <row r="11" spans="1:29" x14ac:dyDescent="0.25">
      <c r="A11" s="83"/>
      <c r="B11" s="83" t="s">
        <v>1562</v>
      </c>
      <c r="C11" s="83"/>
      <c r="D11" s="83"/>
      <c r="E11" s="83"/>
      <c r="F11" s="83"/>
      <c r="G11" s="83"/>
      <c r="H11" s="83"/>
      <c r="I11" s="83"/>
      <c r="J11" s="83"/>
      <c r="K11" s="83"/>
      <c r="L11" s="83"/>
      <c r="M11" s="95"/>
      <c r="N11" s="83" t="s">
        <v>1562</v>
      </c>
      <c r="O11" s="83"/>
      <c r="P11" s="83"/>
      <c r="Q11" s="83"/>
      <c r="R11" s="83"/>
      <c r="S11" s="83"/>
      <c r="T11" s="83"/>
      <c r="U11" s="83"/>
      <c r="V11" s="83"/>
      <c r="W11" s="83"/>
      <c r="X11" s="83"/>
    </row>
    <row r="12" spans="1:29" x14ac:dyDescent="0.25">
      <c r="A12" s="83"/>
      <c r="B12" s="374" t="s">
        <v>1564</v>
      </c>
      <c r="C12" s="374"/>
      <c r="D12" s="374"/>
      <c r="E12" s="374"/>
      <c r="F12" s="374"/>
      <c r="G12" s="375">
        <f>SUMIF($H$16:$H$74,"Wonen",$L$16:$L$74)</f>
        <v>0</v>
      </c>
      <c r="H12" s="378"/>
      <c r="I12" s="376"/>
      <c r="J12" s="83"/>
      <c r="K12" s="83"/>
      <c r="L12" s="83"/>
      <c r="M12" s="95"/>
      <c r="N12" s="374" t="s">
        <v>1566</v>
      </c>
      <c r="O12" s="374"/>
      <c r="P12" s="374"/>
      <c r="Q12" s="374"/>
      <c r="R12" s="374"/>
      <c r="S12" s="374"/>
      <c r="T12" s="375">
        <f>SUMIF($T$16:$T$74,"Wonen",$X$16:$X$74)</f>
        <v>0</v>
      </c>
      <c r="U12" s="376"/>
      <c r="V12" s="293"/>
      <c r="W12" s="293"/>
      <c r="X12" s="293"/>
    </row>
    <row r="13" spans="1:29" x14ac:dyDescent="0.25">
      <c r="A13" s="83"/>
      <c r="B13" s="374" t="s">
        <v>1565</v>
      </c>
      <c r="C13" s="374"/>
      <c r="D13" s="374"/>
      <c r="E13" s="374"/>
      <c r="F13" s="374"/>
      <c r="G13" s="375">
        <f>SUMIF($H$16:$H$74,"Dagbesteding",$L$16:$L$74)</f>
        <v>0</v>
      </c>
      <c r="H13" s="378"/>
      <c r="I13" s="376"/>
      <c r="J13" s="3"/>
      <c r="K13" s="3"/>
      <c r="L13" s="3"/>
      <c r="M13" s="95"/>
      <c r="N13" s="377" t="s">
        <v>1595</v>
      </c>
      <c r="O13" s="377"/>
      <c r="P13" s="377"/>
      <c r="Q13" s="377"/>
      <c r="R13" s="377"/>
      <c r="S13" s="377"/>
      <c r="T13" s="375">
        <f>SUMIF($T$16:$T$74,"Dagbesteding",$X$16:$X$74)</f>
        <v>0</v>
      </c>
      <c r="U13" s="376"/>
      <c r="V13" s="293"/>
      <c r="W13" s="293"/>
      <c r="X13" s="293"/>
    </row>
    <row r="14" spans="1:29" x14ac:dyDescent="0.25">
      <c r="A14" s="83"/>
      <c r="B14" s="83"/>
      <c r="C14" s="83"/>
      <c r="D14" s="83"/>
      <c r="E14" s="83"/>
      <c r="F14" s="83"/>
      <c r="G14" s="83"/>
      <c r="H14" s="83"/>
      <c r="I14" s="83"/>
      <c r="J14" s="83"/>
      <c r="K14" s="83"/>
      <c r="L14" s="83"/>
      <c r="M14" s="95"/>
      <c r="N14" s="83"/>
      <c r="O14" s="83"/>
      <c r="P14" s="83"/>
      <c r="Q14" s="83"/>
      <c r="R14" s="83"/>
      <c r="S14" s="83"/>
      <c r="T14" s="83"/>
      <c r="U14" s="83"/>
      <c r="V14" s="83"/>
      <c r="W14" s="83"/>
      <c r="X14" s="83"/>
    </row>
    <row r="15" spans="1:29" s="26" customFormat="1" ht="30" x14ac:dyDescent="0.25">
      <c r="A15" s="294"/>
      <c r="B15" s="295" t="s">
        <v>1554</v>
      </c>
      <c r="C15" s="294"/>
      <c r="D15" s="295" t="s">
        <v>1555</v>
      </c>
      <c r="E15" s="296"/>
      <c r="F15" s="295" t="s">
        <v>1556</v>
      </c>
      <c r="G15" s="296"/>
      <c r="H15" s="295" t="s">
        <v>1557</v>
      </c>
      <c r="I15" s="294"/>
      <c r="J15" s="295" t="s">
        <v>1603</v>
      </c>
      <c r="K15" s="294"/>
      <c r="L15" s="297" t="s">
        <v>1599</v>
      </c>
      <c r="M15" s="117"/>
      <c r="N15" s="295" t="s">
        <v>1554</v>
      </c>
      <c r="O15" s="294"/>
      <c r="P15" s="295" t="s">
        <v>1555</v>
      </c>
      <c r="Q15" s="296"/>
      <c r="R15" s="295" t="s">
        <v>1556</v>
      </c>
      <c r="S15" s="296"/>
      <c r="T15" s="295" t="s">
        <v>1557</v>
      </c>
      <c r="U15" s="296"/>
      <c r="V15" s="295" t="s">
        <v>1603</v>
      </c>
      <c r="W15" s="294"/>
      <c r="X15" s="297" t="s">
        <v>1599</v>
      </c>
      <c r="Y15" s="117"/>
    </row>
    <row r="16" spans="1:29" ht="24.75" customHeight="1" x14ac:dyDescent="0.25">
      <c r="A16" s="83"/>
      <c r="B16" s="84">
        <v>0.29166666666666669</v>
      </c>
      <c r="C16" s="85"/>
      <c r="D16" s="92"/>
      <c r="E16" s="85"/>
      <c r="F16" s="84">
        <f>IF(D16="",0,D16-B16)</f>
        <v>0</v>
      </c>
      <c r="G16" s="85"/>
      <c r="H16" s="93"/>
      <c r="I16" s="83"/>
      <c r="J16" s="94"/>
      <c r="K16" s="83"/>
      <c r="L16" s="181">
        <f>IFERROR(F16/J16,0)</f>
        <v>0</v>
      </c>
      <c r="M16" s="95"/>
      <c r="N16" s="84">
        <v>0.29166666666666669</v>
      </c>
      <c r="O16" s="85"/>
      <c r="P16" s="92"/>
      <c r="Q16" s="85"/>
      <c r="R16" s="84">
        <f>IF(P16="",0,P16-N16)</f>
        <v>0</v>
      </c>
      <c r="S16" s="85"/>
      <c r="T16" s="93"/>
      <c r="U16" s="83"/>
      <c r="V16" s="94"/>
      <c r="W16" s="83"/>
      <c r="X16" s="181">
        <f t="shared" ref="X16:X47" si="0">IFERROR(R16/V16,0)</f>
        <v>0</v>
      </c>
    </row>
    <row r="17" spans="1:24" ht="24.75" customHeight="1" x14ac:dyDescent="0.25">
      <c r="A17" s="83"/>
      <c r="B17" s="84">
        <f t="shared" ref="B17:B74" si="1">D16</f>
        <v>0</v>
      </c>
      <c r="C17" s="85"/>
      <c r="D17" s="92"/>
      <c r="E17" s="85"/>
      <c r="F17" s="84">
        <f>IF(D17="",0,D17-B17)</f>
        <v>0</v>
      </c>
      <c r="G17" s="85"/>
      <c r="H17" s="93"/>
      <c r="I17" s="83"/>
      <c r="J17" s="94"/>
      <c r="K17" s="83"/>
      <c r="L17" s="181">
        <f t="shared" ref="L17:L47" si="2">IFERROR(F17/J17,0)</f>
        <v>0</v>
      </c>
      <c r="M17" s="95"/>
      <c r="N17" s="84">
        <f t="shared" ref="N17:N74" si="3">P16</f>
        <v>0</v>
      </c>
      <c r="O17" s="85"/>
      <c r="P17" s="92"/>
      <c r="Q17" s="85"/>
      <c r="R17" s="84">
        <f>IF(P17="",0,P17-N17)</f>
        <v>0</v>
      </c>
      <c r="S17" s="85"/>
      <c r="T17" s="93"/>
      <c r="U17" s="83"/>
      <c r="V17" s="94"/>
      <c r="W17" s="83"/>
      <c r="X17" s="181">
        <f t="shared" si="0"/>
        <v>0</v>
      </c>
    </row>
    <row r="18" spans="1:24" ht="24.75" customHeight="1" x14ac:dyDescent="0.25">
      <c r="A18" s="83"/>
      <c r="B18" s="84">
        <f t="shared" si="1"/>
        <v>0</v>
      </c>
      <c r="C18" s="85"/>
      <c r="D18" s="92"/>
      <c r="E18" s="85"/>
      <c r="F18" s="84">
        <f t="shared" ref="F18:F74" si="4">IF(D18="",0,D18-B18)</f>
        <v>0</v>
      </c>
      <c r="G18" s="85"/>
      <c r="H18" s="93"/>
      <c r="I18" s="83"/>
      <c r="J18" s="94"/>
      <c r="K18" s="83"/>
      <c r="L18" s="181">
        <f t="shared" si="2"/>
        <v>0</v>
      </c>
      <c r="M18" s="95"/>
      <c r="N18" s="84">
        <f t="shared" si="3"/>
        <v>0</v>
      </c>
      <c r="O18" s="85"/>
      <c r="P18" s="92"/>
      <c r="Q18" s="85"/>
      <c r="R18" s="84">
        <f>IF(P18="",0,P18-N18)</f>
        <v>0</v>
      </c>
      <c r="S18" s="85"/>
      <c r="T18" s="93"/>
      <c r="U18" s="83"/>
      <c r="V18" s="94"/>
      <c r="W18" s="83"/>
      <c r="X18" s="181">
        <f t="shared" si="0"/>
        <v>0</v>
      </c>
    </row>
    <row r="19" spans="1:24" ht="24.75" customHeight="1" x14ac:dyDescent="0.25">
      <c r="A19" s="83"/>
      <c r="B19" s="84">
        <f t="shared" si="1"/>
        <v>0</v>
      </c>
      <c r="C19" s="85"/>
      <c r="D19" s="92"/>
      <c r="E19" s="85"/>
      <c r="F19" s="84">
        <f t="shared" si="4"/>
        <v>0</v>
      </c>
      <c r="G19" s="85"/>
      <c r="H19" s="93"/>
      <c r="I19" s="83"/>
      <c r="J19" s="94"/>
      <c r="K19" s="83"/>
      <c r="L19" s="181">
        <f t="shared" si="2"/>
        <v>0</v>
      </c>
      <c r="M19" s="95"/>
      <c r="N19" s="84">
        <f t="shared" si="3"/>
        <v>0</v>
      </c>
      <c r="O19" s="85"/>
      <c r="P19" s="92"/>
      <c r="Q19" s="85"/>
      <c r="R19" s="84">
        <f t="shared" ref="R19:R74" si="5">IF(P19="",0,P19-N19)</f>
        <v>0</v>
      </c>
      <c r="S19" s="85"/>
      <c r="T19" s="93"/>
      <c r="U19" s="83"/>
      <c r="V19" s="94"/>
      <c r="W19" s="83"/>
      <c r="X19" s="181">
        <f t="shared" si="0"/>
        <v>0</v>
      </c>
    </row>
    <row r="20" spans="1:24" ht="24.75" customHeight="1" x14ac:dyDescent="0.25">
      <c r="A20" s="83"/>
      <c r="B20" s="84">
        <f t="shared" si="1"/>
        <v>0</v>
      </c>
      <c r="C20" s="85"/>
      <c r="D20" s="92"/>
      <c r="E20" s="85"/>
      <c r="F20" s="84">
        <f t="shared" si="4"/>
        <v>0</v>
      </c>
      <c r="G20" s="85"/>
      <c r="H20" s="93"/>
      <c r="I20" s="83"/>
      <c r="J20" s="94"/>
      <c r="K20" s="83"/>
      <c r="L20" s="181">
        <f t="shared" si="2"/>
        <v>0</v>
      </c>
      <c r="M20" s="95"/>
      <c r="N20" s="84">
        <f t="shared" si="3"/>
        <v>0</v>
      </c>
      <c r="O20" s="85"/>
      <c r="P20" s="92"/>
      <c r="Q20" s="85"/>
      <c r="R20" s="84">
        <f t="shared" si="5"/>
        <v>0</v>
      </c>
      <c r="S20" s="85"/>
      <c r="T20" s="93"/>
      <c r="U20" s="83"/>
      <c r="V20" s="94"/>
      <c r="W20" s="83"/>
      <c r="X20" s="181">
        <f t="shared" si="0"/>
        <v>0</v>
      </c>
    </row>
    <row r="21" spans="1:24" ht="24.75" customHeight="1" x14ac:dyDescent="0.25">
      <c r="A21" s="83"/>
      <c r="B21" s="84">
        <f t="shared" si="1"/>
        <v>0</v>
      </c>
      <c r="C21" s="85"/>
      <c r="D21" s="92"/>
      <c r="E21" s="85"/>
      <c r="F21" s="84">
        <f t="shared" si="4"/>
        <v>0</v>
      </c>
      <c r="G21" s="85"/>
      <c r="H21" s="93"/>
      <c r="I21" s="83"/>
      <c r="J21" s="94"/>
      <c r="K21" s="83"/>
      <c r="L21" s="181">
        <f t="shared" si="2"/>
        <v>0</v>
      </c>
      <c r="M21" s="95"/>
      <c r="N21" s="84">
        <f t="shared" si="3"/>
        <v>0</v>
      </c>
      <c r="O21" s="85"/>
      <c r="P21" s="92"/>
      <c r="Q21" s="85"/>
      <c r="R21" s="84">
        <f t="shared" si="5"/>
        <v>0</v>
      </c>
      <c r="S21" s="85"/>
      <c r="T21" s="93"/>
      <c r="U21" s="83"/>
      <c r="V21" s="94"/>
      <c r="W21" s="83"/>
      <c r="X21" s="181">
        <f t="shared" si="0"/>
        <v>0</v>
      </c>
    </row>
    <row r="22" spans="1:24" ht="24.75" customHeight="1" x14ac:dyDescent="0.25">
      <c r="A22" s="83"/>
      <c r="B22" s="84">
        <f t="shared" si="1"/>
        <v>0</v>
      </c>
      <c r="C22" s="85"/>
      <c r="D22" s="92"/>
      <c r="E22" s="85"/>
      <c r="F22" s="84">
        <f t="shared" si="4"/>
        <v>0</v>
      </c>
      <c r="G22" s="85"/>
      <c r="H22" s="93"/>
      <c r="I22" s="83"/>
      <c r="J22" s="94"/>
      <c r="K22" s="83"/>
      <c r="L22" s="181">
        <f t="shared" si="2"/>
        <v>0</v>
      </c>
      <c r="M22" s="95"/>
      <c r="N22" s="84">
        <f t="shared" si="3"/>
        <v>0</v>
      </c>
      <c r="O22" s="85"/>
      <c r="P22" s="92"/>
      <c r="Q22" s="85"/>
      <c r="R22" s="84">
        <f t="shared" si="5"/>
        <v>0</v>
      </c>
      <c r="S22" s="85"/>
      <c r="T22" s="93"/>
      <c r="U22" s="83"/>
      <c r="V22" s="94"/>
      <c r="W22" s="83"/>
      <c r="X22" s="181">
        <f t="shared" si="0"/>
        <v>0</v>
      </c>
    </row>
    <row r="23" spans="1:24" ht="24.75" customHeight="1" x14ac:dyDescent="0.25">
      <c r="A23" s="83"/>
      <c r="B23" s="84">
        <f t="shared" si="1"/>
        <v>0</v>
      </c>
      <c r="C23" s="85"/>
      <c r="D23" s="92"/>
      <c r="E23" s="85"/>
      <c r="F23" s="84">
        <f t="shared" si="4"/>
        <v>0</v>
      </c>
      <c r="G23" s="85"/>
      <c r="H23" s="93"/>
      <c r="I23" s="83"/>
      <c r="J23" s="94"/>
      <c r="K23" s="83"/>
      <c r="L23" s="181">
        <f t="shared" si="2"/>
        <v>0</v>
      </c>
      <c r="M23" s="95"/>
      <c r="N23" s="84">
        <f t="shared" si="3"/>
        <v>0</v>
      </c>
      <c r="O23" s="85"/>
      <c r="P23" s="92"/>
      <c r="Q23" s="85"/>
      <c r="R23" s="84">
        <f t="shared" si="5"/>
        <v>0</v>
      </c>
      <c r="S23" s="85"/>
      <c r="T23" s="93"/>
      <c r="U23" s="83"/>
      <c r="V23" s="94"/>
      <c r="W23" s="83"/>
      <c r="X23" s="181">
        <f t="shared" si="0"/>
        <v>0</v>
      </c>
    </row>
    <row r="24" spans="1:24" ht="24.75" customHeight="1" x14ac:dyDescent="0.25">
      <c r="A24" s="83"/>
      <c r="B24" s="84">
        <f t="shared" si="1"/>
        <v>0</v>
      </c>
      <c r="C24" s="85"/>
      <c r="D24" s="92"/>
      <c r="E24" s="85"/>
      <c r="F24" s="84">
        <f t="shared" si="4"/>
        <v>0</v>
      </c>
      <c r="G24" s="85"/>
      <c r="H24" s="93"/>
      <c r="I24" s="83"/>
      <c r="J24" s="94"/>
      <c r="K24" s="83"/>
      <c r="L24" s="181">
        <f t="shared" si="2"/>
        <v>0</v>
      </c>
      <c r="M24" s="95"/>
      <c r="N24" s="84">
        <f t="shared" si="3"/>
        <v>0</v>
      </c>
      <c r="O24" s="85"/>
      <c r="P24" s="92"/>
      <c r="Q24" s="85"/>
      <c r="R24" s="84">
        <f t="shared" si="5"/>
        <v>0</v>
      </c>
      <c r="S24" s="85"/>
      <c r="T24" s="93"/>
      <c r="U24" s="83"/>
      <c r="V24" s="94"/>
      <c r="W24" s="83"/>
      <c r="X24" s="181">
        <f t="shared" si="0"/>
        <v>0</v>
      </c>
    </row>
    <row r="25" spans="1:24" ht="24.75" customHeight="1" x14ac:dyDescent="0.25">
      <c r="A25" s="83"/>
      <c r="B25" s="84">
        <f t="shared" si="1"/>
        <v>0</v>
      </c>
      <c r="C25" s="85"/>
      <c r="D25" s="92"/>
      <c r="E25" s="85"/>
      <c r="F25" s="84">
        <f t="shared" si="4"/>
        <v>0</v>
      </c>
      <c r="G25" s="85"/>
      <c r="H25" s="93"/>
      <c r="I25" s="83"/>
      <c r="J25" s="94"/>
      <c r="K25" s="83"/>
      <c r="L25" s="181">
        <f t="shared" si="2"/>
        <v>0</v>
      </c>
      <c r="M25" s="95"/>
      <c r="N25" s="84">
        <f t="shared" si="3"/>
        <v>0</v>
      </c>
      <c r="O25" s="85"/>
      <c r="P25" s="92"/>
      <c r="Q25" s="85"/>
      <c r="R25" s="84">
        <f t="shared" si="5"/>
        <v>0</v>
      </c>
      <c r="S25" s="85"/>
      <c r="T25" s="93"/>
      <c r="U25" s="83"/>
      <c r="V25" s="94"/>
      <c r="W25" s="83"/>
      <c r="X25" s="181">
        <f t="shared" si="0"/>
        <v>0</v>
      </c>
    </row>
    <row r="26" spans="1:24" ht="24.75" customHeight="1" x14ac:dyDescent="0.25">
      <c r="A26" s="83"/>
      <c r="B26" s="84">
        <f t="shared" si="1"/>
        <v>0</v>
      </c>
      <c r="C26" s="85"/>
      <c r="D26" s="92"/>
      <c r="E26" s="85"/>
      <c r="F26" s="84">
        <f t="shared" si="4"/>
        <v>0</v>
      </c>
      <c r="G26" s="85"/>
      <c r="H26" s="93"/>
      <c r="I26" s="83"/>
      <c r="J26" s="94"/>
      <c r="K26" s="83"/>
      <c r="L26" s="181">
        <f t="shared" si="2"/>
        <v>0</v>
      </c>
      <c r="M26" s="95"/>
      <c r="N26" s="84">
        <f t="shared" si="3"/>
        <v>0</v>
      </c>
      <c r="O26" s="85"/>
      <c r="P26" s="92"/>
      <c r="Q26" s="85"/>
      <c r="R26" s="84">
        <f t="shared" si="5"/>
        <v>0</v>
      </c>
      <c r="S26" s="85"/>
      <c r="T26" s="93"/>
      <c r="U26" s="83"/>
      <c r="V26" s="94"/>
      <c r="W26" s="83"/>
      <c r="X26" s="181">
        <f t="shared" si="0"/>
        <v>0</v>
      </c>
    </row>
    <row r="27" spans="1:24" ht="24.75" customHeight="1" x14ac:dyDescent="0.25">
      <c r="A27" s="83"/>
      <c r="B27" s="84">
        <f t="shared" si="1"/>
        <v>0</v>
      </c>
      <c r="C27" s="85"/>
      <c r="D27" s="92"/>
      <c r="E27" s="85"/>
      <c r="F27" s="84">
        <f t="shared" si="4"/>
        <v>0</v>
      </c>
      <c r="G27" s="85"/>
      <c r="H27" s="93"/>
      <c r="I27" s="83"/>
      <c r="J27" s="94"/>
      <c r="K27" s="83"/>
      <c r="L27" s="181">
        <f t="shared" si="2"/>
        <v>0</v>
      </c>
      <c r="M27" s="95"/>
      <c r="N27" s="84">
        <f t="shared" si="3"/>
        <v>0</v>
      </c>
      <c r="O27" s="85"/>
      <c r="P27" s="92"/>
      <c r="Q27" s="85"/>
      <c r="R27" s="84">
        <f t="shared" si="5"/>
        <v>0</v>
      </c>
      <c r="S27" s="85"/>
      <c r="T27" s="93"/>
      <c r="U27" s="83"/>
      <c r="V27" s="94"/>
      <c r="W27" s="83"/>
      <c r="X27" s="181">
        <f t="shared" si="0"/>
        <v>0</v>
      </c>
    </row>
    <row r="28" spans="1:24" ht="24.75" customHeight="1" x14ac:dyDescent="0.25">
      <c r="A28" s="83"/>
      <c r="B28" s="84">
        <f t="shared" si="1"/>
        <v>0</v>
      </c>
      <c r="C28" s="85"/>
      <c r="D28" s="92"/>
      <c r="E28" s="85"/>
      <c r="F28" s="84">
        <f t="shared" si="4"/>
        <v>0</v>
      </c>
      <c r="G28" s="85"/>
      <c r="H28" s="93"/>
      <c r="I28" s="83"/>
      <c r="J28" s="94"/>
      <c r="K28" s="83"/>
      <c r="L28" s="181">
        <f t="shared" si="2"/>
        <v>0</v>
      </c>
      <c r="M28" s="95"/>
      <c r="N28" s="84">
        <f t="shared" si="3"/>
        <v>0</v>
      </c>
      <c r="O28" s="85"/>
      <c r="P28" s="92"/>
      <c r="Q28" s="85"/>
      <c r="R28" s="84">
        <f t="shared" si="5"/>
        <v>0</v>
      </c>
      <c r="S28" s="85"/>
      <c r="T28" s="93"/>
      <c r="U28" s="83"/>
      <c r="V28" s="94"/>
      <c r="W28" s="83"/>
      <c r="X28" s="181">
        <f t="shared" si="0"/>
        <v>0</v>
      </c>
    </row>
    <row r="29" spans="1:24" ht="24.75" customHeight="1" x14ac:dyDescent="0.25">
      <c r="A29" s="83"/>
      <c r="B29" s="84">
        <f t="shared" si="1"/>
        <v>0</v>
      </c>
      <c r="C29" s="85"/>
      <c r="D29" s="92"/>
      <c r="E29" s="85"/>
      <c r="F29" s="84">
        <f t="shared" si="4"/>
        <v>0</v>
      </c>
      <c r="G29" s="85"/>
      <c r="H29" s="93"/>
      <c r="I29" s="83"/>
      <c r="J29" s="94"/>
      <c r="K29" s="83"/>
      <c r="L29" s="181">
        <f t="shared" si="2"/>
        <v>0</v>
      </c>
      <c r="M29" s="95"/>
      <c r="N29" s="84">
        <f t="shared" si="3"/>
        <v>0</v>
      </c>
      <c r="O29" s="85"/>
      <c r="P29" s="92"/>
      <c r="Q29" s="85"/>
      <c r="R29" s="84">
        <f t="shared" si="5"/>
        <v>0</v>
      </c>
      <c r="S29" s="85"/>
      <c r="T29" s="93"/>
      <c r="U29" s="83"/>
      <c r="V29" s="94"/>
      <c r="W29" s="83"/>
      <c r="X29" s="181">
        <f t="shared" si="0"/>
        <v>0</v>
      </c>
    </row>
    <row r="30" spans="1:24" ht="24.75" customHeight="1" x14ac:dyDescent="0.25">
      <c r="A30" s="83"/>
      <c r="B30" s="84">
        <f t="shared" si="1"/>
        <v>0</v>
      </c>
      <c r="C30" s="85"/>
      <c r="D30" s="92"/>
      <c r="E30" s="85"/>
      <c r="F30" s="84">
        <f t="shared" si="4"/>
        <v>0</v>
      </c>
      <c r="G30" s="85"/>
      <c r="H30" s="93"/>
      <c r="I30" s="83"/>
      <c r="J30" s="94"/>
      <c r="K30" s="83"/>
      <c r="L30" s="181">
        <f t="shared" si="2"/>
        <v>0</v>
      </c>
      <c r="M30" s="95"/>
      <c r="N30" s="84">
        <f t="shared" si="3"/>
        <v>0</v>
      </c>
      <c r="O30" s="85"/>
      <c r="P30" s="92"/>
      <c r="Q30" s="85"/>
      <c r="R30" s="84">
        <f t="shared" si="5"/>
        <v>0</v>
      </c>
      <c r="S30" s="85"/>
      <c r="T30" s="93"/>
      <c r="U30" s="83"/>
      <c r="V30" s="94"/>
      <c r="W30" s="83"/>
      <c r="X30" s="181">
        <f t="shared" si="0"/>
        <v>0</v>
      </c>
    </row>
    <row r="31" spans="1:24" ht="24.75" customHeight="1" x14ac:dyDescent="0.25">
      <c r="A31" s="83"/>
      <c r="B31" s="84">
        <f t="shared" si="1"/>
        <v>0</v>
      </c>
      <c r="C31" s="85"/>
      <c r="D31" s="92"/>
      <c r="E31" s="85"/>
      <c r="F31" s="84">
        <f t="shared" si="4"/>
        <v>0</v>
      </c>
      <c r="G31" s="85"/>
      <c r="H31" s="93"/>
      <c r="I31" s="83"/>
      <c r="J31" s="94"/>
      <c r="K31" s="83"/>
      <c r="L31" s="181">
        <f t="shared" si="2"/>
        <v>0</v>
      </c>
      <c r="M31" s="95"/>
      <c r="N31" s="84">
        <f t="shared" si="3"/>
        <v>0</v>
      </c>
      <c r="O31" s="85"/>
      <c r="P31" s="92"/>
      <c r="Q31" s="85"/>
      <c r="R31" s="84">
        <f t="shared" si="5"/>
        <v>0</v>
      </c>
      <c r="S31" s="85"/>
      <c r="T31" s="93"/>
      <c r="U31" s="83"/>
      <c r="V31" s="94"/>
      <c r="W31" s="83"/>
      <c r="X31" s="181">
        <f t="shared" si="0"/>
        <v>0</v>
      </c>
    </row>
    <row r="32" spans="1:24" ht="24.75" customHeight="1" x14ac:dyDescent="0.25">
      <c r="A32" s="83"/>
      <c r="B32" s="84">
        <f t="shared" si="1"/>
        <v>0</v>
      </c>
      <c r="C32" s="85"/>
      <c r="D32" s="92"/>
      <c r="E32" s="85"/>
      <c r="F32" s="84">
        <f t="shared" si="4"/>
        <v>0</v>
      </c>
      <c r="G32" s="85"/>
      <c r="H32" s="93"/>
      <c r="I32" s="83"/>
      <c r="J32" s="94"/>
      <c r="K32" s="83"/>
      <c r="L32" s="181">
        <f t="shared" si="2"/>
        <v>0</v>
      </c>
      <c r="M32" s="95"/>
      <c r="N32" s="84">
        <f t="shared" si="3"/>
        <v>0</v>
      </c>
      <c r="O32" s="85"/>
      <c r="P32" s="92"/>
      <c r="Q32" s="85"/>
      <c r="R32" s="84">
        <f t="shared" si="5"/>
        <v>0</v>
      </c>
      <c r="S32" s="85"/>
      <c r="T32" s="93"/>
      <c r="U32" s="83"/>
      <c r="V32" s="94"/>
      <c r="W32" s="83"/>
      <c r="X32" s="181">
        <f t="shared" si="0"/>
        <v>0</v>
      </c>
    </row>
    <row r="33" spans="1:24" ht="24.75" customHeight="1" x14ac:dyDescent="0.25">
      <c r="A33" s="83"/>
      <c r="B33" s="84">
        <f t="shared" si="1"/>
        <v>0</v>
      </c>
      <c r="C33" s="85"/>
      <c r="D33" s="92"/>
      <c r="E33" s="85"/>
      <c r="F33" s="84">
        <f t="shared" si="4"/>
        <v>0</v>
      </c>
      <c r="G33" s="85"/>
      <c r="H33" s="93"/>
      <c r="I33" s="83"/>
      <c r="J33" s="94"/>
      <c r="K33" s="83"/>
      <c r="L33" s="181">
        <f t="shared" si="2"/>
        <v>0</v>
      </c>
      <c r="M33" s="95"/>
      <c r="N33" s="84">
        <f t="shared" si="3"/>
        <v>0</v>
      </c>
      <c r="O33" s="85"/>
      <c r="P33" s="92"/>
      <c r="Q33" s="85"/>
      <c r="R33" s="84">
        <f t="shared" si="5"/>
        <v>0</v>
      </c>
      <c r="S33" s="85"/>
      <c r="T33" s="93"/>
      <c r="U33" s="83"/>
      <c r="V33" s="94"/>
      <c r="W33" s="83"/>
      <c r="X33" s="181">
        <f t="shared" si="0"/>
        <v>0</v>
      </c>
    </row>
    <row r="34" spans="1:24" ht="24.75" customHeight="1" x14ac:dyDescent="0.25">
      <c r="A34" s="83"/>
      <c r="B34" s="84">
        <f t="shared" si="1"/>
        <v>0</v>
      </c>
      <c r="C34" s="85"/>
      <c r="D34" s="92"/>
      <c r="E34" s="85"/>
      <c r="F34" s="84">
        <f t="shared" si="4"/>
        <v>0</v>
      </c>
      <c r="G34" s="85"/>
      <c r="H34" s="93"/>
      <c r="I34" s="83"/>
      <c r="J34" s="94"/>
      <c r="K34" s="83"/>
      <c r="L34" s="181">
        <f t="shared" si="2"/>
        <v>0</v>
      </c>
      <c r="M34" s="95"/>
      <c r="N34" s="84">
        <f t="shared" si="3"/>
        <v>0</v>
      </c>
      <c r="O34" s="85"/>
      <c r="P34" s="92"/>
      <c r="Q34" s="85"/>
      <c r="R34" s="84">
        <f t="shared" si="5"/>
        <v>0</v>
      </c>
      <c r="S34" s="85"/>
      <c r="T34" s="93"/>
      <c r="U34" s="83"/>
      <c r="V34" s="94"/>
      <c r="W34" s="83"/>
      <c r="X34" s="181">
        <f t="shared" si="0"/>
        <v>0</v>
      </c>
    </row>
    <row r="35" spans="1:24" ht="24.75" customHeight="1" x14ac:dyDescent="0.25">
      <c r="A35" s="83"/>
      <c r="B35" s="84">
        <f t="shared" si="1"/>
        <v>0</v>
      </c>
      <c r="C35" s="85"/>
      <c r="D35" s="92"/>
      <c r="E35" s="85"/>
      <c r="F35" s="84">
        <f t="shared" si="4"/>
        <v>0</v>
      </c>
      <c r="G35" s="85"/>
      <c r="H35" s="93"/>
      <c r="I35" s="83"/>
      <c r="J35" s="94"/>
      <c r="K35" s="83"/>
      <c r="L35" s="181">
        <f t="shared" si="2"/>
        <v>0</v>
      </c>
      <c r="M35" s="95"/>
      <c r="N35" s="84">
        <f t="shared" si="3"/>
        <v>0</v>
      </c>
      <c r="O35" s="85"/>
      <c r="P35" s="92"/>
      <c r="Q35" s="85"/>
      <c r="R35" s="84">
        <f t="shared" si="5"/>
        <v>0</v>
      </c>
      <c r="S35" s="85"/>
      <c r="T35" s="93"/>
      <c r="U35" s="83"/>
      <c r="V35" s="94"/>
      <c r="W35" s="83"/>
      <c r="X35" s="181">
        <f t="shared" si="0"/>
        <v>0</v>
      </c>
    </row>
    <row r="36" spans="1:24" ht="24.75" customHeight="1" x14ac:dyDescent="0.25">
      <c r="A36" s="83"/>
      <c r="B36" s="84">
        <f t="shared" si="1"/>
        <v>0</v>
      </c>
      <c r="C36" s="85"/>
      <c r="D36" s="92"/>
      <c r="E36" s="85"/>
      <c r="F36" s="84">
        <f t="shared" si="4"/>
        <v>0</v>
      </c>
      <c r="G36" s="85"/>
      <c r="H36" s="93"/>
      <c r="I36" s="83"/>
      <c r="J36" s="94"/>
      <c r="K36" s="83"/>
      <c r="L36" s="181">
        <f t="shared" si="2"/>
        <v>0</v>
      </c>
      <c r="M36" s="95"/>
      <c r="N36" s="84">
        <f t="shared" si="3"/>
        <v>0</v>
      </c>
      <c r="O36" s="85"/>
      <c r="P36" s="92"/>
      <c r="Q36" s="85"/>
      <c r="R36" s="84">
        <f t="shared" si="5"/>
        <v>0</v>
      </c>
      <c r="S36" s="85"/>
      <c r="T36" s="93"/>
      <c r="U36" s="83"/>
      <c r="V36" s="94"/>
      <c r="W36" s="83"/>
      <c r="X36" s="181">
        <f t="shared" si="0"/>
        <v>0</v>
      </c>
    </row>
    <row r="37" spans="1:24" ht="24.75" customHeight="1" x14ac:dyDescent="0.25">
      <c r="A37" s="83"/>
      <c r="B37" s="84">
        <f t="shared" si="1"/>
        <v>0</v>
      </c>
      <c r="C37" s="85"/>
      <c r="D37" s="92"/>
      <c r="E37" s="85"/>
      <c r="F37" s="84">
        <f t="shared" si="4"/>
        <v>0</v>
      </c>
      <c r="G37" s="85"/>
      <c r="H37" s="93"/>
      <c r="I37" s="83"/>
      <c r="J37" s="94"/>
      <c r="K37" s="83"/>
      <c r="L37" s="181">
        <f t="shared" si="2"/>
        <v>0</v>
      </c>
      <c r="M37" s="95"/>
      <c r="N37" s="84">
        <f t="shared" si="3"/>
        <v>0</v>
      </c>
      <c r="O37" s="85"/>
      <c r="P37" s="92"/>
      <c r="Q37" s="85"/>
      <c r="R37" s="84">
        <f t="shared" si="5"/>
        <v>0</v>
      </c>
      <c r="S37" s="85"/>
      <c r="T37" s="93"/>
      <c r="U37" s="83"/>
      <c r="V37" s="94"/>
      <c r="W37" s="83"/>
      <c r="X37" s="181">
        <f t="shared" si="0"/>
        <v>0</v>
      </c>
    </row>
    <row r="38" spans="1:24" ht="24.75" customHeight="1" x14ac:dyDescent="0.25">
      <c r="A38" s="83"/>
      <c r="B38" s="84">
        <f t="shared" si="1"/>
        <v>0</v>
      </c>
      <c r="C38" s="85"/>
      <c r="D38" s="92"/>
      <c r="E38" s="85"/>
      <c r="F38" s="84">
        <f t="shared" si="4"/>
        <v>0</v>
      </c>
      <c r="G38" s="85"/>
      <c r="H38" s="93"/>
      <c r="I38" s="83"/>
      <c r="J38" s="94"/>
      <c r="K38" s="83"/>
      <c r="L38" s="181">
        <f t="shared" si="2"/>
        <v>0</v>
      </c>
      <c r="M38" s="95"/>
      <c r="N38" s="84">
        <f t="shared" si="3"/>
        <v>0</v>
      </c>
      <c r="O38" s="85"/>
      <c r="P38" s="92"/>
      <c r="Q38" s="85"/>
      <c r="R38" s="84">
        <f t="shared" si="5"/>
        <v>0</v>
      </c>
      <c r="S38" s="85"/>
      <c r="T38" s="93"/>
      <c r="U38" s="83"/>
      <c r="V38" s="94"/>
      <c r="W38" s="83"/>
      <c r="X38" s="181">
        <f t="shared" si="0"/>
        <v>0</v>
      </c>
    </row>
    <row r="39" spans="1:24" ht="24.75" customHeight="1" x14ac:dyDescent="0.25">
      <c r="A39" s="83"/>
      <c r="B39" s="84">
        <f t="shared" si="1"/>
        <v>0</v>
      </c>
      <c r="C39" s="85"/>
      <c r="D39" s="92"/>
      <c r="E39" s="85"/>
      <c r="F39" s="84">
        <f t="shared" si="4"/>
        <v>0</v>
      </c>
      <c r="G39" s="85"/>
      <c r="H39" s="93"/>
      <c r="I39" s="83"/>
      <c r="J39" s="94"/>
      <c r="K39" s="83"/>
      <c r="L39" s="181">
        <f t="shared" si="2"/>
        <v>0</v>
      </c>
      <c r="M39" s="95"/>
      <c r="N39" s="84">
        <f t="shared" si="3"/>
        <v>0</v>
      </c>
      <c r="O39" s="85"/>
      <c r="P39" s="92"/>
      <c r="Q39" s="85"/>
      <c r="R39" s="84">
        <f t="shared" si="5"/>
        <v>0</v>
      </c>
      <c r="S39" s="85"/>
      <c r="T39" s="93"/>
      <c r="U39" s="83"/>
      <c r="V39" s="94"/>
      <c r="W39" s="83"/>
      <c r="X39" s="181">
        <f t="shared" si="0"/>
        <v>0</v>
      </c>
    </row>
    <row r="40" spans="1:24" ht="24.75" customHeight="1" x14ac:dyDescent="0.25">
      <c r="A40" s="83"/>
      <c r="B40" s="84">
        <f t="shared" si="1"/>
        <v>0</v>
      </c>
      <c r="C40" s="85"/>
      <c r="D40" s="92"/>
      <c r="E40" s="85"/>
      <c r="F40" s="84">
        <f t="shared" si="4"/>
        <v>0</v>
      </c>
      <c r="G40" s="85"/>
      <c r="H40" s="93"/>
      <c r="I40" s="83"/>
      <c r="J40" s="94"/>
      <c r="K40" s="83"/>
      <c r="L40" s="181">
        <f t="shared" si="2"/>
        <v>0</v>
      </c>
      <c r="M40" s="95"/>
      <c r="N40" s="84">
        <f t="shared" si="3"/>
        <v>0</v>
      </c>
      <c r="O40" s="85"/>
      <c r="P40" s="92"/>
      <c r="Q40" s="85"/>
      <c r="R40" s="84">
        <f t="shared" si="5"/>
        <v>0</v>
      </c>
      <c r="S40" s="85"/>
      <c r="T40" s="93"/>
      <c r="U40" s="83"/>
      <c r="V40" s="94"/>
      <c r="W40" s="83"/>
      <c r="X40" s="181">
        <f t="shared" si="0"/>
        <v>0</v>
      </c>
    </row>
    <row r="41" spans="1:24" ht="24.75" customHeight="1" x14ac:dyDescent="0.25">
      <c r="A41" s="83"/>
      <c r="B41" s="84">
        <f t="shared" si="1"/>
        <v>0</v>
      </c>
      <c r="C41" s="85"/>
      <c r="D41" s="92"/>
      <c r="E41" s="85"/>
      <c r="F41" s="84">
        <f t="shared" si="4"/>
        <v>0</v>
      </c>
      <c r="G41" s="85"/>
      <c r="H41" s="93"/>
      <c r="I41" s="83"/>
      <c r="J41" s="94"/>
      <c r="K41" s="83"/>
      <c r="L41" s="181">
        <f t="shared" si="2"/>
        <v>0</v>
      </c>
      <c r="M41" s="95"/>
      <c r="N41" s="84">
        <f t="shared" si="3"/>
        <v>0</v>
      </c>
      <c r="O41" s="85"/>
      <c r="P41" s="92"/>
      <c r="Q41" s="85"/>
      <c r="R41" s="84">
        <f t="shared" si="5"/>
        <v>0</v>
      </c>
      <c r="S41" s="85"/>
      <c r="T41" s="93"/>
      <c r="U41" s="83"/>
      <c r="V41" s="94"/>
      <c r="W41" s="83"/>
      <c r="X41" s="181">
        <f t="shared" si="0"/>
        <v>0</v>
      </c>
    </row>
    <row r="42" spans="1:24" ht="24.75" customHeight="1" x14ac:dyDescent="0.25">
      <c r="A42" s="83"/>
      <c r="B42" s="84">
        <f t="shared" si="1"/>
        <v>0</v>
      </c>
      <c r="C42" s="85"/>
      <c r="D42" s="92"/>
      <c r="E42" s="85"/>
      <c r="F42" s="84">
        <f t="shared" si="4"/>
        <v>0</v>
      </c>
      <c r="G42" s="85"/>
      <c r="H42" s="93"/>
      <c r="I42" s="83"/>
      <c r="J42" s="94"/>
      <c r="K42" s="83"/>
      <c r="L42" s="181">
        <f t="shared" si="2"/>
        <v>0</v>
      </c>
      <c r="M42" s="95"/>
      <c r="N42" s="84">
        <f t="shared" si="3"/>
        <v>0</v>
      </c>
      <c r="O42" s="85"/>
      <c r="P42" s="92"/>
      <c r="Q42" s="85"/>
      <c r="R42" s="84">
        <f t="shared" si="5"/>
        <v>0</v>
      </c>
      <c r="S42" s="85"/>
      <c r="T42" s="93"/>
      <c r="U42" s="83"/>
      <c r="V42" s="94"/>
      <c r="W42" s="83"/>
      <c r="X42" s="181">
        <f t="shared" si="0"/>
        <v>0</v>
      </c>
    </row>
    <row r="43" spans="1:24" ht="24.75" customHeight="1" x14ac:dyDescent="0.25">
      <c r="A43" s="83"/>
      <c r="B43" s="84">
        <f t="shared" si="1"/>
        <v>0</v>
      </c>
      <c r="C43" s="85"/>
      <c r="D43" s="92"/>
      <c r="E43" s="85"/>
      <c r="F43" s="84">
        <f t="shared" si="4"/>
        <v>0</v>
      </c>
      <c r="G43" s="85"/>
      <c r="H43" s="93"/>
      <c r="I43" s="83"/>
      <c r="J43" s="94"/>
      <c r="K43" s="83"/>
      <c r="L43" s="181">
        <f t="shared" si="2"/>
        <v>0</v>
      </c>
      <c r="M43" s="95"/>
      <c r="N43" s="84">
        <f t="shared" si="3"/>
        <v>0</v>
      </c>
      <c r="O43" s="85"/>
      <c r="P43" s="92"/>
      <c r="Q43" s="85"/>
      <c r="R43" s="84">
        <f t="shared" si="5"/>
        <v>0</v>
      </c>
      <c r="S43" s="85"/>
      <c r="T43" s="93"/>
      <c r="U43" s="83"/>
      <c r="V43" s="94"/>
      <c r="W43" s="83"/>
      <c r="X43" s="181">
        <f t="shared" si="0"/>
        <v>0</v>
      </c>
    </row>
    <row r="44" spans="1:24" ht="24.75" customHeight="1" x14ac:dyDescent="0.25">
      <c r="A44" s="83"/>
      <c r="B44" s="84">
        <f t="shared" si="1"/>
        <v>0</v>
      </c>
      <c r="C44" s="85"/>
      <c r="D44" s="92"/>
      <c r="E44" s="85"/>
      <c r="F44" s="84">
        <f t="shared" si="4"/>
        <v>0</v>
      </c>
      <c r="G44" s="85"/>
      <c r="H44" s="93"/>
      <c r="I44" s="83"/>
      <c r="J44" s="94"/>
      <c r="K44" s="83"/>
      <c r="L44" s="181">
        <f t="shared" si="2"/>
        <v>0</v>
      </c>
      <c r="M44" s="95"/>
      <c r="N44" s="84">
        <f t="shared" si="3"/>
        <v>0</v>
      </c>
      <c r="O44" s="85"/>
      <c r="P44" s="92"/>
      <c r="Q44" s="85"/>
      <c r="R44" s="84">
        <f t="shared" si="5"/>
        <v>0</v>
      </c>
      <c r="S44" s="85"/>
      <c r="T44" s="93"/>
      <c r="U44" s="83"/>
      <c r="V44" s="94"/>
      <c r="W44" s="83"/>
      <c r="X44" s="181">
        <f t="shared" si="0"/>
        <v>0</v>
      </c>
    </row>
    <row r="45" spans="1:24" ht="24.75" customHeight="1" x14ac:dyDescent="0.25">
      <c r="A45" s="83"/>
      <c r="B45" s="84">
        <f t="shared" si="1"/>
        <v>0</v>
      </c>
      <c r="C45" s="85"/>
      <c r="D45" s="92"/>
      <c r="E45" s="85"/>
      <c r="F45" s="84">
        <f t="shared" si="4"/>
        <v>0</v>
      </c>
      <c r="G45" s="85"/>
      <c r="H45" s="93"/>
      <c r="I45" s="83"/>
      <c r="J45" s="94"/>
      <c r="K45" s="83"/>
      <c r="L45" s="181">
        <f t="shared" si="2"/>
        <v>0</v>
      </c>
      <c r="M45" s="95"/>
      <c r="N45" s="84">
        <f t="shared" si="3"/>
        <v>0</v>
      </c>
      <c r="O45" s="85"/>
      <c r="P45" s="92"/>
      <c r="Q45" s="85"/>
      <c r="R45" s="84">
        <f t="shared" si="5"/>
        <v>0</v>
      </c>
      <c r="S45" s="85"/>
      <c r="T45" s="93"/>
      <c r="U45" s="83"/>
      <c r="V45" s="94"/>
      <c r="W45" s="83"/>
      <c r="X45" s="181">
        <f t="shared" si="0"/>
        <v>0</v>
      </c>
    </row>
    <row r="46" spans="1:24" ht="24.75" customHeight="1" x14ac:dyDescent="0.25">
      <c r="A46" s="83"/>
      <c r="B46" s="84">
        <f t="shared" si="1"/>
        <v>0</v>
      </c>
      <c r="C46" s="85"/>
      <c r="D46" s="92"/>
      <c r="E46" s="85"/>
      <c r="F46" s="84">
        <f t="shared" si="4"/>
        <v>0</v>
      </c>
      <c r="G46" s="85"/>
      <c r="H46" s="93"/>
      <c r="I46" s="83"/>
      <c r="J46" s="94"/>
      <c r="K46" s="83"/>
      <c r="L46" s="181">
        <f t="shared" si="2"/>
        <v>0</v>
      </c>
      <c r="M46" s="95"/>
      <c r="N46" s="84">
        <f t="shared" si="3"/>
        <v>0</v>
      </c>
      <c r="O46" s="85"/>
      <c r="P46" s="92"/>
      <c r="Q46" s="85"/>
      <c r="R46" s="84">
        <f t="shared" si="5"/>
        <v>0</v>
      </c>
      <c r="S46" s="85"/>
      <c r="T46" s="93"/>
      <c r="U46" s="83"/>
      <c r="V46" s="94"/>
      <c r="W46" s="83"/>
      <c r="X46" s="181">
        <f t="shared" si="0"/>
        <v>0</v>
      </c>
    </row>
    <row r="47" spans="1:24" ht="24.75" customHeight="1" x14ac:dyDescent="0.25">
      <c r="A47" s="83"/>
      <c r="B47" s="84">
        <f t="shared" si="1"/>
        <v>0</v>
      </c>
      <c r="C47" s="85"/>
      <c r="D47" s="92"/>
      <c r="E47" s="85"/>
      <c r="F47" s="84">
        <f t="shared" si="4"/>
        <v>0</v>
      </c>
      <c r="G47" s="85"/>
      <c r="H47" s="93"/>
      <c r="I47" s="83"/>
      <c r="J47" s="94"/>
      <c r="K47" s="83"/>
      <c r="L47" s="181">
        <f t="shared" si="2"/>
        <v>0</v>
      </c>
      <c r="M47" s="95"/>
      <c r="N47" s="84">
        <f t="shared" si="3"/>
        <v>0</v>
      </c>
      <c r="O47" s="85"/>
      <c r="P47" s="92"/>
      <c r="Q47" s="85"/>
      <c r="R47" s="84">
        <f t="shared" si="5"/>
        <v>0</v>
      </c>
      <c r="S47" s="85"/>
      <c r="T47" s="93"/>
      <c r="U47" s="83"/>
      <c r="V47" s="94"/>
      <c r="W47" s="83"/>
      <c r="X47" s="181">
        <f t="shared" si="0"/>
        <v>0</v>
      </c>
    </row>
    <row r="48" spans="1:24" ht="24.75" customHeight="1" x14ac:dyDescent="0.25">
      <c r="A48" s="83"/>
      <c r="B48" s="84">
        <f t="shared" si="1"/>
        <v>0</v>
      </c>
      <c r="C48" s="85"/>
      <c r="D48" s="92"/>
      <c r="E48" s="85"/>
      <c r="F48" s="84">
        <f t="shared" si="4"/>
        <v>0</v>
      </c>
      <c r="G48" s="85"/>
      <c r="H48" s="93"/>
      <c r="I48" s="83"/>
      <c r="J48" s="94"/>
      <c r="K48" s="83"/>
      <c r="L48" s="181">
        <f t="shared" ref="L48:L74" si="6">IFERROR(F48/J48,0)</f>
        <v>0</v>
      </c>
      <c r="M48" s="95"/>
      <c r="N48" s="84">
        <f t="shared" si="3"/>
        <v>0</v>
      </c>
      <c r="O48" s="85"/>
      <c r="P48" s="92"/>
      <c r="Q48" s="85"/>
      <c r="R48" s="84">
        <f t="shared" si="5"/>
        <v>0</v>
      </c>
      <c r="S48" s="85"/>
      <c r="T48" s="93"/>
      <c r="U48" s="83"/>
      <c r="V48" s="94"/>
      <c r="W48" s="83"/>
      <c r="X48" s="181">
        <f t="shared" ref="X48:X74" si="7">IFERROR(R48/V48,0)</f>
        <v>0</v>
      </c>
    </row>
    <row r="49" spans="1:24" ht="24.75" customHeight="1" x14ac:dyDescent="0.25">
      <c r="A49" s="83"/>
      <c r="B49" s="84">
        <f t="shared" si="1"/>
        <v>0</v>
      </c>
      <c r="C49" s="85"/>
      <c r="D49" s="92"/>
      <c r="E49" s="85"/>
      <c r="F49" s="84">
        <f t="shared" si="4"/>
        <v>0</v>
      </c>
      <c r="G49" s="85"/>
      <c r="H49" s="93"/>
      <c r="I49" s="83"/>
      <c r="J49" s="94"/>
      <c r="K49" s="83"/>
      <c r="L49" s="181">
        <f t="shared" si="6"/>
        <v>0</v>
      </c>
      <c r="M49" s="95"/>
      <c r="N49" s="84">
        <f t="shared" si="3"/>
        <v>0</v>
      </c>
      <c r="O49" s="85"/>
      <c r="P49" s="92"/>
      <c r="Q49" s="85"/>
      <c r="R49" s="84">
        <f t="shared" si="5"/>
        <v>0</v>
      </c>
      <c r="S49" s="83"/>
      <c r="T49" s="93"/>
      <c r="U49" s="83"/>
      <c r="V49" s="94"/>
      <c r="W49" s="83"/>
      <c r="X49" s="181">
        <f t="shared" si="7"/>
        <v>0</v>
      </c>
    </row>
    <row r="50" spans="1:24" ht="24.75" customHeight="1" x14ac:dyDescent="0.25">
      <c r="A50" s="83"/>
      <c r="B50" s="84">
        <f t="shared" si="1"/>
        <v>0</v>
      </c>
      <c r="C50" s="85"/>
      <c r="D50" s="92"/>
      <c r="E50" s="85"/>
      <c r="F50" s="84">
        <f t="shared" si="4"/>
        <v>0</v>
      </c>
      <c r="G50" s="85"/>
      <c r="H50" s="93"/>
      <c r="I50" s="83"/>
      <c r="J50" s="94"/>
      <c r="K50" s="83"/>
      <c r="L50" s="181">
        <f t="shared" si="6"/>
        <v>0</v>
      </c>
      <c r="M50" s="95"/>
      <c r="N50" s="84">
        <f t="shared" si="3"/>
        <v>0</v>
      </c>
      <c r="O50" s="85"/>
      <c r="P50" s="92"/>
      <c r="Q50" s="85"/>
      <c r="R50" s="84">
        <f t="shared" si="5"/>
        <v>0</v>
      </c>
      <c r="S50" s="83"/>
      <c r="T50" s="93"/>
      <c r="U50" s="83"/>
      <c r="V50" s="94"/>
      <c r="W50" s="83"/>
      <c r="X50" s="181">
        <f t="shared" si="7"/>
        <v>0</v>
      </c>
    </row>
    <row r="51" spans="1:24" ht="24.75" customHeight="1" x14ac:dyDescent="0.25">
      <c r="A51" s="83"/>
      <c r="B51" s="84">
        <f t="shared" si="1"/>
        <v>0</v>
      </c>
      <c r="C51" s="85"/>
      <c r="D51" s="92"/>
      <c r="E51" s="85"/>
      <c r="F51" s="84">
        <f t="shared" si="4"/>
        <v>0</v>
      </c>
      <c r="G51" s="85"/>
      <c r="H51" s="93"/>
      <c r="I51" s="83"/>
      <c r="J51" s="94"/>
      <c r="K51" s="83"/>
      <c r="L51" s="181">
        <f t="shared" si="6"/>
        <v>0</v>
      </c>
      <c r="M51" s="95"/>
      <c r="N51" s="84">
        <f t="shared" si="3"/>
        <v>0</v>
      </c>
      <c r="O51" s="85"/>
      <c r="P51" s="92"/>
      <c r="Q51" s="85"/>
      <c r="R51" s="84">
        <f t="shared" si="5"/>
        <v>0</v>
      </c>
      <c r="S51" s="83"/>
      <c r="T51" s="93"/>
      <c r="U51" s="83"/>
      <c r="V51" s="94"/>
      <c r="W51" s="83"/>
      <c r="X51" s="181">
        <f t="shared" si="7"/>
        <v>0</v>
      </c>
    </row>
    <row r="52" spans="1:24" ht="24.75" customHeight="1" x14ac:dyDescent="0.25">
      <c r="A52" s="83"/>
      <c r="B52" s="84">
        <f t="shared" si="1"/>
        <v>0</v>
      </c>
      <c r="C52" s="85"/>
      <c r="D52" s="92"/>
      <c r="E52" s="85"/>
      <c r="F52" s="84">
        <f t="shared" si="4"/>
        <v>0</v>
      </c>
      <c r="G52" s="85"/>
      <c r="H52" s="93"/>
      <c r="I52" s="83"/>
      <c r="J52" s="94"/>
      <c r="K52" s="83"/>
      <c r="L52" s="181">
        <f t="shared" si="6"/>
        <v>0</v>
      </c>
      <c r="M52" s="95"/>
      <c r="N52" s="84">
        <f t="shared" si="3"/>
        <v>0</v>
      </c>
      <c r="O52" s="85"/>
      <c r="P52" s="92"/>
      <c r="Q52" s="85"/>
      <c r="R52" s="84">
        <f t="shared" si="5"/>
        <v>0</v>
      </c>
      <c r="S52" s="83"/>
      <c r="T52" s="93"/>
      <c r="U52" s="83"/>
      <c r="V52" s="94"/>
      <c r="W52" s="83"/>
      <c r="X52" s="181">
        <f t="shared" si="7"/>
        <v>0</v>
      </c>
    </row>
    <row r="53" spans="1:24" ht="24.75" customHeight="1" x14ac:dyDescent="0.25">
      <c r="A53" s="83"/>
      <c r="B53" s="84">
        <f t="shared" si="1"/>
        <v>0</v>
      </c>
      <c r="C53" s="85"/>
      <c r="D53" s="92"/>
      <c r="E53" s="85"/>
      <c r="F53" s="84">
        <f t="shared" si="4"/>
        <v>0</v>
      </c>
      <c r="G53" s="85"/>
      <c r="H53" s="93"/>
      <c r="I53" s="83"/>
      <c r="J53" s="94"/>
      <c r="K53" s="83"/>
      <c r="L53" s="181">
        <f t="shared" si="6"/>
        <v>0</v>
      </c>
      <c r="M53" s="95"/>
      <c r="N53" s="84">
        <f t="shared" si="3"/>
        <v>0</v>
      </c>
      <c r="O53" s="85"/>
      <c r="P53" s="92"/>
      <c r="Q53" s="85"/>
      <c r="R53" s="84">
        <f t="shared" si="5"/>
        <v>0</v>
      </c>
      <c r="S53" s="83"/>
      <c r="T53" s="93"/>
      <c r="U53" s="83"/>
      <c r="V53" s="94"/>
      <c r="W53" s="83"/>
      <c r="X53" s="181">
        <f t="shared" si="7"/>
        <v>0</v>
      </c>
    </row>
    <row r="54" spans="1:24" ht="24.75" customHeight="1" x14ac:dyDescent="0.25">
      <c r="A54" s="83"/>
      <c r="B54" s="84">
        <f t="shared" si="1"/>
        <v>0</v>
      </c>
      <c r="C54" s="85"/>
      <c r="D54" s="92"/>
      <c r="E54" s="85"/>
      <c r="F54" s="84">
        <f t="shared" si="4"/>
        <v>0</v>
      </c>
      <c r="G54" s="85"/>
      <c r="H54" s="93"/>
      <c r="I54" s="83"/>
      <c r="J54" s="94"/>
      <c r="K54" s="83"/>
      <c r="L54" s="181">
        <f t="shared" si="6"/>
        <v>0</v>
      </c>
      <c r="M54" s="95"/>
      <c r="N54" s="84">
        <f t="shared" si="3"/>
        <v>0</v>
      </c>
      <c r="O54" s="85"/>
      <c r="P54" s="92"/>
      <c r="Q54" s="85"/>
      <c r="R54" s="84">
        <f t="shared" si="5"/>
        <v>0</v>
      </c>
      <c r="S54" s="83"/>
      <c r="T54" s="93"/>
      <c r="U54" s="83"/>
      <c r="V54" s="94"/>
      <c r="W54" s="83"/>
      <c r="X54" s="181">
        <f t="shared" si="7"/>
        <v>0</v>
      </c>
    </row>
    <row r="55" spans="1:24" ht="24.75" customHeight="1" x14ac:dyDescent="0.25">
      <c r="A55" s="83"/>
      <c r="B55" s="84">
        <f t="shared" si="1"/>
        <v>0</v>
      </c>
      <c r="C55" s="85"/>
      <c r="D55" s="92"/>
      <c r="E55" s="85"/>
      <c r="F55" s="84">
        <f t="shared" si="4"/>
        <v>0</v>
      </c>
      <c r="G55" s="85"/>
      <c r="H55" s="93"/>
      <c r="I55" s="83"/>
      <c r="J55" s="94"/>
      <c r="K55" s="83"/>
      <c r="L55" s="181">
        <f t="shared" si="6"/>
        <v>0</v>
      </c>
      <c r="M55" s="95"/>
      <c r="N55" s="84">
        <f t="shared" si="3"/>
        <v>0</v>
      </c>
      <c r="O55" s="85"/>
      <c r="P55" s="92"/>
      <c r="Q55" s="85"/>
      <c r="R55" s="84">
        <f t="shared" si="5"/>
        <v>0</v>
      </c>
      <c r="S55" s="83"/>
      <c r="T55" s="93"/>
      <c r="U55" s="83"/>
      <c r="V55" s="94"/>
      <c r="W55" s="83"/>
      <c r="X55" s="181">
        <f t="shared" si="7"/>
        <v>0</v>
      </c>
    </row>
    <row r="56" spans="1:24" ht="24.75" customHeight="1" x14ac:dyDescent="0.25">
      <c r="A56" s="83"/>
      <c r="B56" s="84">
        <f t="shared" si="1"/>
        <v>0</v>
      </c>
      <c r="C56" s="85"/>
      <c r="D56" s="92"/>
      <c r="E56" s="85"/>
      <c r="F56" s="84">
        <f t="shared" si="4"/>
        <v>0</v>
      </c>
      <c r="G56" s="85"/>
      <c r="H56" s="93"/>
      <c r="I56" s="83"/>
      <c r="J56" s="94"/>
      <c r="K56" s="83"/>
      <c r="L56" s="181">
        <f t="shared" si="6"/>
        <v>0</v>
      </c>
      <c r="M56" s="95"/>
      <c r="N56" s="84">
        <f t="shared" si="3"/>
        <v>0</v>
      </c>
      <c r="O56" s="85"/>
      <c r="P56" s="92"/>
      <c r="Q56" s="85"/>
      <c r="R56" s="84">
        <f t="shared" si="5"/>
        <v>0</v>
      </c>
      <c r="S56" s="83"/>
      <c r="T56" s="93"/>
      <c r="U56" s="83"/>
      <c r="V56" s="94"/>
      <c r="W56" s="83"/>
      <c r="X56" s="181">
        <f t="shared" si="7"/>
        <v>0</v>
      </c>
    </row>
    <row r="57" spans="1:24" ht="24.75" customHeight="1" x14ac:dyDescent="0.25">
      <c r="A57" s="83"/>
      <c r="B57" s="84">
        <f t="shared" si="1"/>
        <v>0</v>
      </c>
      <c r="C57" s="85"/>
      <c r="D57" s="92"/>
      <c r="E57" s="85"/>
      <c r="F57" s="84">
        <f t="shared" si="4"/>
        <v>0</v>
      </c>
      <c r="G57" s="85"/>
      <c r="H57" s="93"/>
      <c r="I57" s="83"/>
      <c r="J57" s="94"/>
      <c r="K57" s="83"/>
      <c r="L57" s="181">
        <f t="shared" si="6"/>
        <v>0</v>
      </c>
      <c r="M57" s="95"/>
      <c r="N57" s="84">
        <f t="shared" si="3"/>
        <v>0</v>
      </c>
      <c r="O57" s="85"/>
      <c r="P57" s="92"/>
      <c r="Q57" s="85"/>
      <c r="R57" s="84">
        <f t="shared" si="5"/>
        <v>0</v>
      </c>
      <c r="S57" s="83"/>
      <c r="T57" s="93"/>
      <c r="U57" s="83"/>
      <c r="V57" s="94"/>
      <c r="W57" s="83"/>
      <c r="X57" s="181">
        <f t="shared" si="7"/>
        <v>0</v>
      </c>
    </row>
    <row r="58" spans="1:24" ht="24.75" customHeight="1" x14ac:dyDescent="0.25">
      <c r="A58" s="83"/>
      <c r="B58" s="84">
        <f t="shared" si="1"/>
        <v>0</v>
      </c>
      <c r="C58" s="85"/>
      <c r="D58" s="92"/>
      <c r="E58" s="85"/>
      <c r="F58" s="84">
        <f t="shared" si="4"/>
        <v>0</v>
      </c>
      <c r="G58" s="85"/>
      <c r="H58" s="93"/>
      <c r="I58" s="83"/>
      <c r="J58" s="94"/>
      <c r="K58" s="83"/>
      <c r="L58" s="181">
        <f t="shared" si="6"/>
        <v>0</v>
      </c>
      <c r="M58" s="95"/>
      <c r="N58" s="84">
        <f t="shared" si="3"/>
        <v>0</v>
      </c>
      <c r="O58" s="85"/>
      <c r="P58" s="92"/>
      <c r="Q58" s="85"/>
      <c r="R58" s="84">
        <f t="shared" si="5"/>
        <v>0</v>
      </c>
      <c r="S58" s="83"/>
      <c r="T58" s="93"/>
      <c r="U58" s="83"/>
      <c r="V58" s="94"/>
      <c r="W58" s="83"/>
      <c r="X58" s="181">
        <f t="shared" si="7"/>
        <v>0</v>
      </c>
    </row>
    <row r="59" spans="1:24" ht="24.75" customHeight="1" x14ac:dyDescent="0.25">
      <c r="A59" s="83"/>
      <c r="B59" s="84">
        <f t="shared" si="1"/>
        <v>0</v>
      </c>
      <c r="C59" s="85"/>
      <c r="D59" s="92"/>
      <c r="E59" s="85"/>
      <c r="F59" s="84">
        <f t="shared" si="4"/>
        <v>0</v>
      </c>
      <c r="G59" s="85"/>
      <c r="H59" s="93"/>
      <c r="I59" s="83"/>
      <c r="J59" s="94"/>
      <c r="K59" s="83"/>
      <c r="L59" s="181">
        <f t="shared" si="6"/>
        <v>0</v>
      </c>
      <c r="M59" s="95"/>
      <c r="N59" s="84">
        <f t="shared" si="3"/>
        <v>0</v>
      </c>
      <c r="O59" s="85"/>
      <c r="P59" s="92"/>
      <c r="Q59" s="85"/>
      <c r="R59" s="84">
        <f t="shared" si="5"/>
        <v>0</v>
      </c>
      <c r="S59" s="83"/>
      <c r="T59" s="93"/>
      <c r="U59" s="83"/>
      <c r="V59" s="94"/>
      <c r="W59" s="83"/>
      <c r="X59" s="181">
        <f t="shared" si="7"/>
        <v>0</v>
      </c>
    </row>
    <row r="60" spans="1:24" ht="24.75" customHeight="1" x14ac:dyDescent="0.25">
      <c r="A60" s="83"/>
      <c r="B60" s="84">
        <f t="shared" si="1"/>
        <v>0</v>
      </c>
      <c r="C60" s="85"/>
      <c r="D60" s="92"/>
      <c r="E60" s="85"/>
      <c r="F60" s="84">
        <f t="shared" si="4"/>
        <v>0</v>
      </c>
      <c r="G60" s="85"/>
      <c r="H60" s="93"/>
      <c r="I60" s="83"/>
      <c r="J60" s="94"/>
      <c r="K60" s="83"/>
      <c r="L60" s="181">
        <f t="shared" si="6"/>
        <v>0</v>
      </c>
      <c r="M60" s="95"/>
      <c r="N60" s="84">
        <f t="shared" si="3"/>
        <v>0</v>
      </c>
      <c r="O60" s="85"/>
      <c r="P60" s="92"/>
      <c r="Q60" s="85"/>
      <c r="R60" s="84">
        <f t="shared" si="5"/>
        <v>0</v>
      </c>
      <c r="S60" s="83"/>
      <c r="T60" s="93"/>
      <c r="U60" s="83"/>
      <c r="V60" s="94"/>
      <c r="W60" s="83"/>
      <c r="X60" s="181">
        <f t="shared" si="7"/>
        <v>0</v>
      </c>
    </row>
    <row r="61" spans="1:24" ht="24.75" customHeight="1" x14ac:dyDescent="0.25">
      <c r="A61" s="83"/>
      <c r="B61" s="84">
        <f t="shared" si="1"/>
        <v>0</v>
      </c>
      <c r="C61" s="85"/>
      <c r="D61" s="92"/>
      <c r="E61" s="85"/>
      <c r="F61" s="84">
        <f t="shared" si="4"/>
        <v>0</v>
      </c>
      <c r="G61" s="85"/>
      <c r="H61" s="93"/>
      <c r="I61" s="83"/>
      <c r="J61" s="94"/>
      <c r="K61" s="83"/>
      <c r="L61" s="181">
        <f t="shared" si="6"/>
        <v>0</v>
      </c>
      <c r="M61" s="95"/>
      <c r="N61" s="84">
        <f t="shared" si="3"/>
        <v>0</v>
      </c>
      <c r="O61" s="85"/>
      <c r="P61" s="92"/>
      <c r="Q61" s="85"/>
      <c r="R61" s="84">
        <f t="shared" si="5"/>
        <v>0</v>
      </c>
      <c r="S61" s="83"/>
      <c r="T61" s="93"/>
      <c r="U61" s="83"/>
      <c r="V61" s="94"/>
      <c r="W61" s="83"/>
      <c r="X61" s="181">
        <f t="shared" si="7"/>
        <v>0</v>
      </c>
    </row>
    <row r="62" spans="1:24" ht="24.75" customHeight="1" x14ac:dyDescent="0.25">
      <c r="A62" s="83"/>
      <c r="B62" s="84">
        <f t="shared" si="1"/>
        <v>0</v>
      </c>
      <c r="C62" s="85"/>
      <c r="D62" s="92"/>
      <c r="E62" s="85"/>
      <c r="F62" s="84">
        <f t="shared" si="4"/>
        <v>0</v>
      </c>
      <c r="G62" s="85"/>
      <c r="H62" s="93"/>
      <c r="I62" s="83"/>
      <c r="J62" s="94"/>
      <c r="K62" s="83"/>
      <c r="L62" s="181">
        <f t="shared" si="6"/>
        <v>0</v>
      </c>
      <c r="M62" s="95"/>
      <c r="N62" s="84">
        <f t="shared" si="3"/>
        <v>0</v>
      </c>
      <c r="O62" s="85"/>
      <c r="P62" s="92"/>
      <c r="Q62" s="85"/>
      <c r="R62" s="84">
        <f t="shared" si="5"/>
        <v>0</v>
      </c>
      <c r="S62" s="83"/>
      <c r="T62" s="93"/>
      <c r="U62" s="83"/>
      <c r="V62" s="94"/>
      <c r="W62" s="83"/>
      <c r="X62" s="181">
        <f t="shared" si="7"/>
        <v>0</v>
      </c>
    </row>
    <row r="63" spans="1:24" ht="24.75" customHeight="1" x14ac:dyDescent="0.25">
      <c r="A63" s="83"/>
      <c r="B63" s="84">
        <f t="shared" si="1"/>
        <v>0</v>
      </c>
      <c r="C63" s="85"/>
      <c r="D63" s="92"/>
      <c r="E63" s="85"/>
      <c r="F63" s="84">
        <f t="shared" si="4"/>
        <v>0</v>
      </c>
      <c r="G63" s="85"/>
      <c r="H63" s="93"/>
      <c r="I63" s="83"/>
      <c r="J63" s="94"/>
      <c r="K63" s="83"/>
      <c r="L63" s="181">
        <f t="shared" si="6"/>
        <v>0</v>
      </c>
      <c r="M63" s="95"/>
      <c r="N63" s="84">
        <f t="shared" si="3"/>
        <v>0</v>
      </c>
      <c r="O63" s="85"/>
      <c r="P63" s="92"/>
      <c r="Q63" s="85"/>
      <c r="R63" s="84">
        <f t="shared" si="5"/>
        <v>0</v>
      </c>
      <c r="S63" s="83"/>
      <c r="T63" s="93"/>
      <c r="U63" s="83"/>
      <c r="V63" s="94"/>
      <c r="W63" s="83"/>
      <c r="X63" s="181">
        <f t="shared" si="7"/>
        <v>0</v>
      </c>
    </row>
    <row r="64" spans="1:24" ht="24.75" customHeight="1" x14ac:dyDescent="0.25">
      <c r="A64" s="83"/>
      <c r="B64" s="84">
        <f t="shared" si="1"/>
        <v>0</v>
      </c>
      <c r="C64" s="85"/>
      <c r="D64" s="92"/>
      <c r="E64" s="85"/>
      <c r="F64" s="84">
        <f t="shared" si="4"/>
        <v>0</v>
      </c>
      <c r="G64" s="85"/>
      <c r="H64" s="93"/>
      <c r="I64" s="83"/>
      <c r="J64" s="94"/>
      <c r="K64" s="83"/>
      <c r="L64" s="181">
        <f t="shared" si="6"/>
        <v>0</v>
      </c>
      <c r="M64" s="95"/>
      <c r="N64" s="84">
        <f t="shared" si="3"/>
        <v>0</v>
      </c>
      <c r="O64" s="85"/>
      <c r="P64" s="92"/>
      <c r="Q64" s="85"/>
      <c r="R64" s="84">
        <f t="shared" si="5"/>
        <v>0</v>
      </c>
      <c r="S64" s="83"/>
      <c r="T64" s="93"/>
      <c r="U64" s="83"/>
      <c r="V64" s="94"/>
      <c r="W64" s="83"/>
      <c r="X64" s="181">
        <f t="shared" si="7"/>
        <v>0</v>
      </c>
    </row>
    <row r="65" spans="1:24" ht="24.75" customHeight="1" x14ac:dyDescent="0.25">
      <c r="A65" s="83"/>
      <c r="B65" s="84">
        <f t="shared" si="1"/>
        <v>0</v>
      </c>
      <c r="C65" s="85"/>
      <c r="D65" s="92"/>
      <c r="E65" s="85"/>
      <c r="F65" s="84">
        <f t="shared" si="4"/>
        <v>0</v>
      </c>
      <c r="G65" s="85"/>
      <c r="H65" s="93"/>
      <c r="I65" s="83"/>
      <c r="J65" s="94"/>
      <c r="K65" s="83"/>
      <c r="L65" s="181">
        <f t="shared" si="6"/>
        <v>0</v>
      </c>
      <c r="M65" s="95"/>
      <c r="N65" s="84">
        <f t="shared" si="3"/>
        <v>0</v>
      </c>
      <c r="O65" s="85"/>
      <c r="P65" s="92"/>
      <c r="Q65" s="85"/>
      <c r="R65" s="84">
        <f t="shared" si="5"/>
        <v>0</v>
      </c>
      <c r="S65" s="83"/>
      <c r="T65" s="93"/>
      <c r="U65" s="83"/>
      <c r="V65" s="94"/>
      <c r="W65" s="83"/>
      <c r="X65" s="181">
        <f t="shared" si="7"/>
        <v>0</v>
      </c>
    </row>
    <row r="66" spans="1:24" ht="24.75" customHeight="1" x14ac:dyDescent="0.25">
      <c r="A66" s="83"/>
      <c r="B66" s="84">
        <f t="shared" si="1"/>
        <v>0</v>
      </c>
      <c r="C66" s="85"/>
      <c r="D66" s="92"/>
      <c r="E66" s="85"/>
      <c r="F66" s="84">
        <f t="shared" si="4"/>
        <v>0</v>
      </c>
      <c r="G66" s="85"/>
      <c r="H66" s="93"/>
      <c r="I66" s="83"/>
      <c r="J66" s="94"/>
      <c r="K66" s="83"/>
      <c r="L66" s="181">
        <f t="shared" si="6"/>
        <v>0</v>
      </c>
      <c r="M66" s="95"/>
      <c r="N66" s="84">
        <f t="shared" si="3"/>
        <v>0</v>
      </c>
      <c r="O66" s="85"/>
      <c r="P66" s="92"/>
      <c r="Q66" s="85"/>
      <c r="R66" s="84">
        <f t="shared" si="5"/>
        <v>0</v>
      </c>
      <c r="S66" s="83"/>
      <c r="T66" s="93"/>
      <c r="U66" s="83"/>
      <c r="V66" s="94"/>
      <c r="W66" s="83"/>
      <c r="X66" s="181">
        <f t="shared" si="7"/>
        <v>0</v>
      </c>
    </row>
    <row r="67" spans="1:24" ht="24.75" customHeight="1" x14ac:dyDescent="0.25">
      <c r="A67" s="83"/>
      <c r="B67" s="84">
        <f t="shared" si="1"/>
        <v>0</v>
      </c>
      <c r="C67" s="85"/>
      <c r="D67" s="92"/>
      <c r="E67" s="85"/>
      <c r="F67" s="84">
        <f t="shared" si="4"/>
        <v>0</v>
      </c>
      <c r="G67" s="85"/>
      <c r="H67" s="93"/>
      <c r="I67" s="83"/>
      <c r="J67" s="94"/>
      <c r="K67" s="83"/>
      <c r="L67" s="181">
        <f t="shared" si="6"/>
        <v>0</v>
      </c>
      <c r="M67" s="95"/>
      <c r="N67" s="84">
        <f t="shared" si="3"/>
        <v>0</v>
      </c>
      <c r="O67" s="85"/>
      <c r="P67" s="92"/>
      <c r="Q67" s="85"/>
      <c r="R67" s="84">
        <f t="shared" si="5"/>
        <v>0</v>
      </c>
      <c r="S67" s="83"/>
      <c r="T67" s="93"/>
      <c r="U67" s="83"/>
      <c r="V67" s="94"/>
      <c r="W67" s="83"/>
      <c r="X67" s="181">
        <f t="shared" si="7"/>
        <v>0</v>
      </c>
    </row>
    <row r="68" spans="1:24" ht="24.75" customHeight="1" x14ac:dyDescent="0.25">
      <c r="A68" s="83"/>
      <c r="B68" s="84">
        <f t="shared" si="1"/>
        <v>0</v>
      </c>
      <c r="C68" s="85"/>
      <c r="D68" s="92"/>
      <c r="E68" s="85"/>
      <c r="F68" s="84">
        <f t="shared" si="4"/>
        <v>0</v>
      </c>
      <c r="G68" s="85"/>
      <c r="H68" s="93"/>
      <c r="I68" s="83"/>
      <c r="J68" s="94"/>
      <c r="K68" s="83"/>
      <c r="L68" s="181">
        <f t="shared" si="6"/>
        <v>0</v>
      </c>
      <c r="M68" s="95"/>
      <c r="N68" s="84">
        <f t="shared" si="3"/>
        <v>0</v>
      </c>
      <c r="O68" s="85"/>
      <c r="P68" s="92"/>
      <c r="Q68" s="85"/>
      <c r="R68" s="84">
        <f t="shared" si="5"/>
        <v>0</v>
      </c>
      <c r="S68" s="83"/>
      <c r="T68" s="93"/>
      <c r="U68" s="83"/>
      <c r="V68" s="94"/>
      <c r="W68" s="83"/>
      <c r="X68" s="181">
        <f t="shared" si="7"/>
        <v>0</v>
      </c>
    </row>
    <row r="69" spans="1:24" ht="24.75" customHeight="1" x14ac:dyDescent="0.25">
      <c r="A69" s="83"/>
      <c r="B69" s="84">
        <f t="shared" si="1"/>
        <v>0</v>
      </c>
      <c r="C69" s="85"/>
      <c r="D69" s="92"/>
      <c r="E69" s="85"/>
      <c r="F69" s="84">
        <f t="shared" si="4"/>
        <v>0</v>
      </c>
      <c r="G69" s="85"/>
      <c r="H69" s="93"/>
      <c r="I69" s="83"/>
      <c r="J69" s="94"/>
      <c r="K69" s="83"/>
      <c r="L69" s="181">
        <f t="shared" si="6"/>
        <v>0</v>
      </c>
      <c r="M69" s="95"/>
      <c r="N69" s="84">
        <f t="shared" si="3"/>
        <v>0</v>
      </c>
      <c r="O69" s="85"/>
      <c r="P69" s="92"/>
      <c r="Q69" s="85"/>
      <c r="R69" s="84">
        <f t="shared" si="5"/>
        <v>0</v>
      </c>
      <c r="S69" s="83"/>
      <c r="T69" s="93"/>
      <c r="U69" s="83"/>
      <c r="V69" s="94"/>
      <c r="W69" s="83"/>
      <c r="X69" s="181">
        <f t="shared" si="7"/>
        <v>0</v>
      </c>
    </row>
    <row r="70" spans="1:24" ht="24.75" customHeight="1" x14ac:dyDescent="0.25">
      <c r="A70" s="83"/>
      <c r="B70" s="84">
        <f t="shared" si="1"/>
        <v>0</v>
      </c>
      <c r="C70" s="85"/>
      <c r="D70" s="92"/>
      <c r="E70" s="85"/>
      <c r="F70" s="84">
        <f t="shared" si="4"/>
        <v>0</v>
      </c>
      <c r="G70" s="85"/>
      <c r="H70" s="93"/>
      <c r="I70" s="83"/>
      <c r="J70" s="94"/>
      <c r="K70" s="83"/>
      <c r="L70" s="181">
        <f t="shared" si="6"/>
        <v>0</v>
      </c>
      <c r="M70" s="95"/>
      <c r="N70" s="84">
        <f t="shared" si="3"/>
        <v>0</v>
      </c>
      <c r="O70" s="85"/>
      <c r="P70" s="92"/>
      <c r="Q70" s="85"/>
      <c r="R70" s="84">
        <f t="shared" si="5"/>
        <v>0</v>
      </c>
      <c r="S70" s="83"/>
      <c r="T70" s="93"/>
      <c r="U70" s="83"/>
      <c r="V70" s="94"/>
      <c r="W70" s="83"/>
      <c r="X70" s="181">
        <f t="shared" si="7"/>
        <v>0</v>
      </c>
    </row>
    <row r="71" spans="1:24" ht="24.75" customHeight="1" x14ac:dyDescent="0.25">
      <c r="A71" s="83"/>
      <c r="B71" s="84">
        <f t="shared" si="1"/>
        <v>0</v>
      </c>
      <c r="C71" s="85"/>
      <c r="D71" s="92"/>
      <c r="E71" s="85"/>
      <c r="F71" s="84">
        <f t="shared" si="4"/>
        <v>0</v>
      </c>
      <c r="G71" s="85"/>
      <c r="H71" s="93"/>
      <c r="I71" s="83"/>
      <c r="J71" s="94"/>
      <c r="K71" s="83"/>
      <c r="L71" s="181">
        <f t="shared" si="6"/>
        <v>0</v>
      </c>
      <c r="M71" s="95"/>
      <c r="N71" s="84">
        <f t="shared" si="3"/>
        <v>0</v>
      </c>
      <c r="O71" s="85"/>
      <c r="P71" s="92"/>
      <c r="Q71" s="85"/>
      <c r="R71" s="84">
        <f t="shared" si="5"/>
        <v>0</v>
      </c>
      <c r="S71" s="83"/>
      <c r="T71" s="93"/>
      <c r="U71" s="83"/>
      <c r="V71" s="94"/>
      <c r="W71" s="83"/>
      <c r="X71" s="181">
        <f t="shared" si="7"/>
        <v>0</v>
      </c>
    </row>
    <row r="72" spans="1:24" ht="24.75" customHeight="1" x14ac:dyDescent="0.25">
      <c r="A72" s="83"/>
      <c r="B72" s="84">
        <f t="shared" si="1"/>
        <v>0</v>
      </c>
      <c r="C72" s="85"/>
      <c r="D72" s="92"/>
      <c r="E72" s="85"/>
      <c r="F72" s="84">
        <f t="shared" si="4"/>
        <v>0</v>
      </c>
      <c r="G72" s="85"/>
      <c r="H72" s="93"/>
      <c r="I72" s="83"/>
      <c r="J72" s="94"/>
      <c r="K72" s="83"/>
      <c r="L72" s="181">
        <f t="shared" si="6"/>
        <v>0</v>
      </c>
      <c r="M72" s="95"/>
      <c r="N72" s="84">
        <f t="shared" si="3"/>
        <v>0</v>
      </c>
      <c r="O72" s="85"/>
      <c r="P72" s="92"/>
      <c r="Q72" s="85"/>
      <c r="R72" s="84">
        <f t="shared" si="5"/>
        <v>0</v>
      </c>
      <c r="S72" s="83"/>
      <c r="T72" s="93"/>
      <c r="U72" s="83"/>
      <c r="V72" s="94"/>
      <c r="W72" s="83"/>
      <c r="X72" s="181">
        <f t="shared" si="7"/>
        <v>0</v>
      </c>
    </row>
    <row r="73" spans="1:24" ht="24.75" customHeight="1" x14ac:dyDescent="0.25">
      <c r="A73" s="83"/>
      <c r="B73" s="84">
        <f t="shared" si="1"/>
        <v>0</v>
      </c>
      <c r="C73" s="85"/>
      <c r="D73" s="92"/>
      <c r="E73" s="85"/>
      <c r="F73" s="84">
        <f t="shared" si="4"/>
        <v>0</v>
      </c>
      <c r="G73" s="85"/>
      <c r="H73" s="93"/>
      <c r="I73" s="83"/>
      <c r="J73" s="94"/>
      <c r="K73" s="83"/>
      <c r="L73" s="181">
        <f t="shared" si="6"/>
        <v>0</v>
      </c>
      <c r="M73" s="95"/>
      <c r="N73" s="84">
        <f t="shared" si="3"/>
        <v>0</v>
      </c>
      <c r="O73" s="85"/>
      <c r="P73" s="92"/>
      <c r="Q73" s="85"/>
      <c r="R73" s="84">
        <f t="shared" si="5"/>
        <v>0</v>
      </c>
      <c r="S73" s="83"/>
      <c r="T73" s="93"/>
      <c r="U73" s="83"/>
      <c r="V73" s="94"/>
      <c r="W73" s="83"/>
      <c r="X73" s="181">
        <f t="shared" si="7"/>
        <v>0</v>
      </c>
    </row>
    <row r="74" spans="1:24" ht="24.75" customHeight="1" x14ac:dyDescent="0.25">
      <c r="A74" s="83"/>
      <c r="B74" s="84">
        <f t="shared" si="1"/>
        <v>0</v>
      </c>
      <c r="C74" s="85"/>
      <c r="D74" s="92"/>
      <c r="E74" s="85"/>
      <c r="F74" s="84">
        <f t="shared" si="4"/>
        <v>0</v>
      </c>
      <c r="G74" s="85"/>
      <c r="H74" s="93"/>
      <c r="I74" s="83"/>
      <c r="J74" s="94"/>
      <c r="K74" s="83"/>
      <c r="L74" s="181">
        <f t="shared" si="6"/>
        <v>0</v>
      </c>
      <c r="M74" s="95"/>
      <c r="N74" s="84">
        <f t="shared" si="3"/>
        <v>0</v>
      </c>
      <c r="O74" s="85"/>
      <c r="P74" s="92"/>
      <c r="Q74" s="85"/>
      <c r="R74" s="84">
        <f t="shared" si="5"/>
        <v>0</v>
      </c>
      <c r="S74" s="83"/>
      <c r="T74" s="93"/>
      <c r="U74" s="83"/>
      <c r="V74" s="94"/>
      <c r="W74" s="83"/>
      <c r="X74" s="181">
        <f t="shared" si="7"/>
        <v>0</v>
      </c>
    </row>
    <row r="75" spans="1:24" x14ac:dyDescent="0.25">
      <c r="A75" s="83"/>
      <c r="B75" s="83"/>
      <c r="C75" s="83"/>
      <c r="D75" s="83"/>
      <c r="E75" s="83"/>
      <c r="F75" s="83"/>
      <c r="G75" s="83"/>
      <c r="H75" s="83"/>
      <c r="I75" s="83"/>
      <c r="J75" s="83"/>
      <c r="K75" s="83"/>
      <c r="L75" s="83"/>
      <c r="M75" s="95"/>
      <c r="N75" s="83"/>
      <c r="O75" s="83"/>
      <c r="P75" s="83"/>
      <c r="Q75" s="83"/>
      <c r="R75" s="83"/>
      <c r="S75" s="83"/>
      <c r="T75" s="83"/>
      <c r="U75" s="83"/>
      <c r="V75" s="83"/>
      <c r="W75" s="83"/>
      <c r="X75" s="83"/>
    </row>
    <row r="76" spans="1:24" x14ac:dyDescent="0.25">
      <c r="N76" s="95"/>
      <c r="O76" s="95"/>
      <c r="P76" s="95"/>
      <c r="Q76" s="95"/>
      <c r="R76" s="95"/>
      <c r="S76" s="95"/>
      <c r="T76" s="95"/>
      <c r="U76" s="95"/>
      <c r="V76" s="95"/>
      <c r="W76" s="95"/>
      <c r="X76" s="95"/>
    </row>
    <row r="77" spans="1:24" x14ac:dyDescent="0.25"/>
  </sheetData>
  <sheetProtection algorithmName="SHA-512" hashValue="K7drWXbOkXPON3DMUVSMWnMTkdaTiTeIixwNm3q3s0CozF0VDiZWzeSMHhObLde4uaJsTeMWGDYtJ2ZiTklYgA==" saltValue="ulSnZ1zHShH8wMZzu3R7ew==" spinCount="100000" sheet="1" objects="1" scenarios="1"/>
  <mergeCells count="25">
    <mergeCell ref="A1:X1"/>
    <mergeCell ref="I2:K2"/>
    <mergeCell ref="I3:K3"/>
    <mergeCell ref="I4:K4"/>
    <mergeCell ref="I5:K5"/>
    <mergeCell ref="N2:V2"/>
    <mergeCell ref="B3:H3"/>
    <mergeCell ref="N4:U4"/>
    <mergeCell ref="B5:H5"/>
    <mergeCell ref="B4:H4"/>
    <mergeCell ref="N3:V3"/>
    <mergeCell ref="B12:F12"/>
    <mergeCell ref="T12:U12"/>
    <mergeCell ref="N13:S13"/>
    <mergeCell ref="G13:I13"/>
    <mergeCell ref="G12:I12"/>
    <mergeCell ref="N12:S12"/>
    <mergeCell ref="B13:F13"/>
    <mergeCell ref="T13:U13"/>
    <mergeCell ref="I6:K6"/>
    <mergeCell ref="I7:K7"/>
    <mergeCell ref="I8:K8"/>
    <mergeCell ref="B8:H8"/>
    <mergeCell ref="B7:H7"/>
    <mergeCell ref="B6:H6"/>
  </mergeCells>
  <conditionalFormatting sqref="D16:D74 H16:H74 J16:J74 P16:P74 T16:T74 V16:V74">
    <cfRule type="notContainsBlanks" dxfId="79" priority="5">
      <formula>LEN(TRIM(D16))&gt;0</formula>
    </cfRule>
  </conditionalFormatting>
  <conditionalFormatting sqref="N5:N6">
    <cfRule type="containsBlanks" dxfId="78" priority="4">
      <formula>LEN(TRIM(N5))=0</formula>
    </cfRule>
  </conditionalFormatting>
  <conditionalFormatting sqref="V5:V6">
    <cfRule type="containsBlanks" dxfId="77" priority="1">
      <formula>LEN(TRIM(V5))=0</formula>
    </cfRule>
  </conditionalFormatting>
  <dataValidations count="1">
    <dataValidation type="list" allowBlank="1" showInputMessage="1" showErrorMessage="1" sqref="H16:H74 T16:T74" xr:uid="{0E8272C0-39DE-4567-94A0-51160467C681}">
      <formula1>"Wonen,Dagbesteding"</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A8406-3559-444F-9901-83246FF90759}">
          <x14:formula1>
            <xm:f>'Data en informatie'!$AC$2:$AC$43</xm:f>
          </x14:formula1>
          <xm:sqref>V16:V74 J16:J74</xm:sqref>
        </x14:dataValidation>
        <x14:dataValidation type="list" allowBlank="1" showInputMessage="1" showErrorMessage="1" xr:uid="{88CD42C5-B9D1-48EB-9C95-CBA1EEA908DC}">
          <x14:formula1>
            <xm:f>'Data en informatie'!$AB$2:$AB$66</xm:f>
          </x14:formula1>
          <xm:sqref>P16:P74 D16:D74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23352-3791-4956-809C-17440FEF698B}">
  <sheetPr codeName="Blad3"/>
  <dimension ref="A1:J50"/>
  <sheetViews>
    <sheetView showGridLines="0" zoomScaleNormal="100" workbookViewId="0">
      <selection activeCell="E26" sqref="E26"/>
    </sheetView>
  </sheetViews>
  <sheetFormatPr defaultColWidth="0" defaultRowHeight="15" zeroHeight="1" x14ac:dyDescent="0.25"/>
  <cols>
    <col min="1" max="1" width="4.85546875" style="22" customWidth="1"/>
    <col min="2" max="2" width="70.140625" style="22" bestFit="1" customWidth="1"/>
    <col min="3" max="3" width="56" style="22" bestFit="1" customWidth="1"/>
    <col min="4" max="4" width="47.7109375" style="22" hidden="1" customWidth="1"/>
    <col min="5" max="5" width="56" style="22" bestFit="1" customWidth="1"/>
    <col min="6" max="6" width="15" style="22" customWidth="1"/>
    <col min="7" max="7" width="39.28515625" style="22" hidden="1" customWidth="1"/>
    <col min="8" max="8" width="46.42578125" style="22" hidden="1" customWidth="1"/>
    <col min="9" max="9" width="13.7109375" style="22" hidden="1" customWidth="1"/>
    <col min="10" max="10" width="6.85546875" style="22" hidden="1" customWidth="1"/>
    <col min="11" max="16384" width="9.140625" style="22" hidden="1"/>
  </cols>
  <sheetData>
    <row r="1" spans="1:10" x14ac:dyDescent="0.25">
      <c r="A1" s="3"/>
      <c r="B1" s="3"/>
      <c r="C1" s="3"/>
      <c r="D1" s="3"/>
      <c r="E1" s="3"/>
    </row>
    <row r="2" spans="1:10" ht="33.75" x14ac:dyDescent="0.25">
      <c r="A2" s="3"/>
      <c r="B2" s="379" t="s">
        <v>1610</v>
      </c>
      <c r="C2" s="379"/>
      <c r="D2" s="379"/>
      <c r="E2" s="379"/>
      <c r="G2" s="74"/>
    </row>
    <row r="3" spans="1:10" x14ac:dyDescent="0.25">
      <c r="A3" s="3"/>
      <c r="B3" s="3"/>
      <c r="C3" s="31"/>
      <c r="D3" s="31"/>
      <c r="E3" s="31"/>
      <c r="G3" s="277"/>
    </row>
    <row r="4" spans="1:10" x14ac:dyDescent="0.25">
      <c r="A4" s="3"/>
      <c r="B4" s="119" t="s">
        <v>38</v>
      </c>
      <c r="C4" s="122" t="str">
        <f>IF(AND(ISBLANK(Clientgegevens!D7),OR(Voorblad!C23="Enkelvoudige aanvraag (individueel)",Voorblad!C23="Preventieve Meerzorg")),"Vul het tabblad clientgegevens in",IF(OR(ISBLANK(Voorblad!C23),Voorblad!C23="Meervoudige aanvraag (groepsmeerzorg)"),"Geef op het voorblad aan om welk type aanvraag het gaat",Clientgegevens!D7))</f>
        <v>Geef op het voorblad aan om welk type aanvraag het gaat</v>
      </c>
      <c r="D4" s="64"/>
      <c r="E4" s="3"/>
    </row>
    <row r="5" spans="1:10" x14ac:dyDescent="0.25">
      <c r="A5" s="3"/>
      <c r="B5" s="123" t="s">
        <v>1628</v>
      </c>
      <c r="C5" s="124" t="str">
        <f>IF(AND(ISBLANK(Clientgegevens!J7),OR(Voorblad!C23="Enkelvoudige aanvraag (individueel)",Voorblad!C23="Preventieve Meerzorg")),"Vul het tabblad clientgegevens in",IF(OR(ISBLANK(Voorblad!C23),Voorblad!C23="Meervoudige aanvraag (groepsmeerzorg)"),"Geef op het voorblad aan om welk type aanvraag het gaat",Clientgegevens!J7))</f>
        <v>Geef op het voorblad aan om welk type aanvraag het gaat</v>
      </c>
      <c r="D5" s="65"/>
      <c r="E5" s="3"/>
      <c r="G5" s="111" t="s">
        <v>1607</v>
      </c>
      <c r="H5" s="119" t="e">
        <f>VLOOKUP(C5,'Data en informatie'!A25:B41,2,0)</f>
        <v>#N/A</v>
      </c>
      <c r="I5" s="119" t="s">
        <v>1682</v>
      </c>
      <c r="J5" s="42"/>
    </row>
    <row r="6" spans="1:10" x14ac:dyDescent="0.25">
      <c r="A6" s="3"/>
      <c r="B6" s="3"/>
      <c r="C6" s="31"/>
      <c r="D6" s="31"/>
      <c r="E6" s="3"/>
      <c r="G6" s="111" t="s">
        <v>1615</v>
      </c>
      <c r="H6" s="119" t="e">
        <f>VLOOKUP(C5,'Data en informatie'!A1:C18,3,0)</f>
        <v>#N/A</v>
      </c>
      <c r="I6" s="119" t="s">
        <v>1683</v>
      </c>
      <c r="J6" s="42"/>
    </row>
    <row r="7" spans="1:10" x14ac:dyDescent="0.25">
      <c r="A7" s="3"/>
      <c r="B7" s="119" t="s">
        <v>1226</v>
      </c>
      <c r="C7" s="281" t="s">
        <v>1539</v>
      </c>
      <c r="D7" s="125"/>
      <c r="E7" s="281" t="s">
        <v>1538</v>
      </c>
      <c r="G7" s="111"/>
      <c r="H7" s="42"/>
      <c r="I7" s="42"/>
      <c r="J7" s="42"/>
    </row>
    <row r="8" spans="1:10" x14ac:dyDescent="0.25">
      <c r="A8" s="3"/>
      <c r="B8" s="126" t="s">
        <v>1222</v>
      </c>
      <c r="C8" s="127">
        <f>'Aanvraag individueel'!I3</f>
        <v>0</v>
      </c>
      <c r="D8" s="158"/>
      <c r="E8" s="127">
        <f>C8</f>
        <v>0</v>
      </c>
      <c r="G8" s="111"/>
      <c r="H8" s="42"/>
      <c r="I8" s="42"/>
      <c r="J8" s="42"/>
    </row>
    <row r="9" spans="1:10" x14ac:dyDescent="0.25">
      <c r="A9" s="3"/>
      <c r="B9" s="126" t="s">
        <v>1221</v>
      </c>
      <c r="C9" s="127">
        <f>'Aanvraag individueel'!I4</f>
        <v>0</v>
      </c>
      <c r="D9" s="158"/>
      <c r="E9" s="127">
        <f>C9</f>
        <v>0</v>
      </c>
      <c r="F9" s="42"/>
      <c r="H9" s="42"/>
      <c r="I9" s="42"/>
      <c r="J9" s="42"/>
    </row>
    <row r="10" spans="1:10" x14ac:dyDescent="0.25">
      <c r="A10" s="3"/>
      <c r="B10" s="126" t="s">
        <v>1223</v>
      </c>
      <c r="C10" s="127">
        <f>'Aanvraag individueel'!I5</f>
        <v>0</v>
      </c>
      <c r="D10" s="158"/>
      <c r="E10" s="127">
        <f t="shared" ref="E10" si="0">C10</f>
        <v>0</v>
      </c>
      <c r="F10" s="42"/>
      <c r="H10" s="42"/>
      <c r="I10" s="42"/>
      <c r="J10" s="42"/>
    </row>
    <row r="11" spans="1:10" x14ac:dyDescent="0.25">
      <c r="A11" s="3"/>
      <c r="B11" s="282"/>
      <c r="C11" s="282" t="s">
        <v>1537</v>
      </c>
      <c r="D11" s="282"/>
      <c r="E11" s="128">
        <f>SUM(E8:E10)</f>
        <v>0</v>
      </c>
      <c r="H11" s="42"/>
      <c r="I11" s="42"/>
      <c r="J11" s="42"/>
    </row>
    <row r="12" spans="1:10" x14ac:dyDescent="0.25">
      <c r="A12" s="3"/>
      <c r="B12" s="3"/>
      <c r="C12" s="3"/>
      <c r="D12" s="3"/>
      <c r="E12" s="3"/>
      <c r="H12" s="42"/>
      <c r="I12" s="42"/>
      <c r="J12" s="42"/>
    </row>
    <row r="13" spans="1:10" x14ac:dyDescent="0.25">
      <c r="A13" s="3"/>
      <c r="B13" s="386" t="s">
        <v>1227</v>
      </c>
      <c r="C13" s="386"/>
      <c r="D13" s="386"/>
      <c r="E13" s="386"/>
      <c r="H13" s="42"/>
      <c r="I13" s="42"/>
      <c r="J13" s="42"/>
    </row>
    <row r="14" spans="1:10" x14ac:dyDescent="0.25">
      <c r="A14" s="3"/>
      <c r="B14" s="126" t="s">
        <v>1219</v>
      </c>
      <c r="C14" s="127">
        <f>'Aanvraag individueel'!I6</f>
        <v>0</v>
      </c>
      <c r="D14" s="158"/>
      <c r="E14" s="127">
        <f>1.91979969484762*C14</f>
        <v>0</v>
      </c>
      <c r="H14" s="42"/>
      <c r="I14" s="42"/>
      <c r="J14" s="42"/>
    </row>
    <row r="15" spans="1:10" x14ac:dyDescent="0.25">
      <c r="A15" s="3"/>
      <c r="B15" s="282"/>
      <c r="C15" s="282" t="s">
        <v>1598</v>
      </c>
      <c r="D15" s="282"/>
      <c r="E15" s="128">
        <f>SUM(E14:E14)</f>
        <v>0</v>
      </c>
      <c r="H15" s="42"/>
      <c r="I15" s="42"/>
      <c r="J15" s="42"/>
    </row>
    <row r="16" spans="1:10" x14ac:dyDescent="0.25">
      <c r="A16" s="3"/>
      <c r="B16" s="77"/>
      <c r="C16" s="77"/>
      <c r="D16" s="77"/>
      <c r="E16" s="78"/>
      <c r="H16" s="42"/>
      <c r="I16" s="42"/>
      <c r="J16" s="42"/>
    </row>
    <row r="17" spans="1:10" x14ac:dyDescent="0.25">
      <c r="A17" s="3"/>
      <c r="B17" s="386" t="s">
        <v>1</v>
      </c>
      <c r="C17" s="386"/>
      <c r="D17" s="386"/>
      <c r="E17" s="386"/>
      <c r="H17" s="42"/>
      <c r="I17" s="42"/>
      <c r="J17" s="42"/>
    </row>
    <row r="18" spans="1:10" x14ac:dyDescent="0.25">
      <c r="A18" s="3"/>
      <c r="B18" s="126" t="s">
        <v>1</v>
      </c>
      <c r="C18" s="193">
        <f>'Aanvraag individueel'!I7</f>
        <v>0</v>
      </c>
      <c r="D18" s="158"/>
      <c r="E18" s="193">
        <f>C18</f>
        <v>0</v>
      </c>
      <c r="H18" s="42"/>
      <c r="I18" s="42"/>
      <c r="J18" s="42"/>
    </row>
    <row r="19" spans="1:10" x14ac:dyDescent="0.25">
      <c r="A19" s="3"/>
      <c r="B19" s="3"/>
      <c r="C19" s="163"/>
      <c r="D19" s="163"/>
      <c r="E19" s="163"/>
      <c r="H19" s="42"/>
      <c r="I19" s="42"/>
      <c r="J19" s="42"/>
    </row>
    <row r="20" spans="1:10" x14ac:dyDescent="0.25">
      <c r="A20" s="3"/>
      <c r="B20" s="386" t="s">
        <v>1629</v>
      </c>
      <c r="C20" s="386"/>
      <c r="D20" s="386"/>
      <c r="E20" s="386"/>
      <c r="H20" s="42"/>
      <c r="I20" s="42"/>
      <c r="J20" s="42"/>
    </row>
    <row r="21" spans="1:10" x14ac:dyDescent="0.25">
      <c r="A21" s="3"/>
      <c r="B21" s="130" t="s">
        <v>1630</v>
      </c>
      <c r="C21" s="182" t="str">
        <f>IFERROR(VLOOKUP(C5,'Data en informatie'!A:G,7,FALSE),"00:00")</f>
        <v>00:00</v>
      </c>
      <c r="D21" s="298" t="s">
        <v>1544</v>
      </c>
      <c r="E21" s="234" t="str">
        <f>C21</f>
        <v>00:00</v>
      </c>
      <c r="F21" s="42"/>
      <c r="H21" s="42"/>
      <c r="I21" s="42"/>
      <c r="J21" s="42"/>
    </row>
    <row r="22" spans="1:10" x14ac:dyDescent="0.25">
      <c r="A22" s="3"/>
      <c r="B22" s="77"/>
      <c r="C22" s="77"/>
      <c r="D22" s="77"/>
      <c r="E22" s="78"/>
      <c r="H22" s="42"/>
      <c r="I22" s="42"/>
      <c r="J22" s="42"/>
    </row>
    <row r="23" spans="1:10" x14ac:dyDescent="0.25">
      <c r="A23" s="3"/>
      <c r="B23" s="119" t="s">
        <v>1611</v>
      </c>
      <c r="C23" s="281" t="s">
        <v>1600</v>
      </c>
      <c r="D23" s="129" t="s">
        <v>1547</v>
      </c>
      <c r="E23" s="281" t="s">
        <v>1591</v>
      </c>
    </row>
    <row r="24" spans="1:10" x14ac:dyDescent="0.25">
      <c r="A24" s="3"/>
      <c r="B24" s="130" t="s">
        <v>1602</v>
      </c>
      <c r="C24" s="127">
        <f>'Aanvraag individueel'!I8</f>
        <v>0</v>
      </c>
      <c r="D24" s="299" t="s">
        <v>1544</v>
      </c>
      <c r="E24" s="131">
        <f>C24/365*7</f>
        <v>0</v>
      </c>
      <c r="G24" s="42"/>
    </row>
    <row r="25" spans="1:10" x14ac:dyDescent="0.25">
      <c r="A25" s="3"/>
      <c r="B25" s="341"/>
      <c r="C25" s="282" t="s">
        <v>1225</v>
      </c>
      <c r="D25" s="282"/>
      <c r="E25" s="154">
        <f>SUM(E24:E24)</f>
        <v>0</v>
      </c>
    </row>
    <row r="26" spans="1:10" x14ac:dyDescent="0.25">
      <c r="A26" s="3"/>
      <c r="B26" s="3"/>
      <c r="C26" s="3"/>
      <c r="D26" s="3"/>
      <c r="E26" s="3"/>
    </row>
    <row r="27" spans="1:10" x14ac:dyDescent="0.25">
      <c r="A27" s="3"/>
      <c r="B27" s="389" t="s">
        <v>1665</v>
      </c>
      <c r="C27" s="281" t="s">
        <v>1536</v>
      </c>
      <c r="D27" s="125"/>
      <c r="E27" s="281" t="s">
        <v>1535</v>
      </c>
    </row>
    <row r="28" spans="1:10" x14ac:dyDescent="0.25">
      <c r="A28" s="3"/>
      <c r="B28" s="390"/>
      <c r="C28" s="128">
        <f>(SUM(C8:C14)-C18+C21)+C24/365*7</f>
        <v>0</v>
      </c>
      <c r="D28" s="128"/>
      <c r="E28" s="128">
        <f>IFERROR(IF(AND(Clientgegevens!L7="Nee",Clientgegevens!N7="Nee"),(E8+E10-E18+E21+E24),IF(AND(Clientgegevens!L7="Ja",Clientgegevens!N7="Nee"),(E11-E18+E21+E24),IF(AND(Clientgegevens!L7="Nee",Clientgegevens!N7="Ja"),(E8+E10+E14-E18+E21+E24),(E11+E14-E18+E21+E24)))),"")</f>
        <v>0</v>
      </c>
      <c r="F28" s="23"/>
      <c r="I28" s="23"/>
      <c r="J28" s="23"/>
    </row>
    <row r="29" spans="1:10" x14ac:dyDescent="0.25">
      <c r="A29" s="3"/>
      <c r="B29" s="3"/>
      <c r="C29" s="3"/>
      <c r="D29" s="3"/>
      <c r="E29" s="3"/>
      <c r="F29" s="23"/>
      <c r="I29" s="23"/>
      <c r="J29" s="23"/>
    </row>
    <row r="30" spans="1:10" x14ac:dyDescent="0.25">
      <c r="A30" s="3"/>
      <c r="B30" s="388" t="s">
        <v>1661</v>
      </c>
      <c r="C30" s="388"/>
      <c r="D30" s="3"/>
      <c r="E30" s="3"/>
      <c r="F30" s="23"/>
      <c r="H30" s="63"/>
      <c r="I30" s="23"/>
      <c r="J30" s="23"/>
    </row>
    <row r="31" spans="1:10" x14ac:dyDescent="0.25">
      <c r="A31" s="3"/>
      <c r="B31" s="300" t="str">
        <f>'Aanvraag individueel'!N5</f>
        <v xml:space="preserve">a. </v>
      </c>
      <c r="C31" s="301">
        <f>'Aanvraag individueel'!V5</f>
        <v>0</v>
      </c>
      <c r="D31" s="3"/>
      <c r="E31" s="3"/>
      <c r="F31" s="23"/>
      <c r="G31" s="42"/>
      <c r="H31" s="338"/>
      <c r="I31" s="23"/>
      <c r="J31" s="23"/>
    </row>
    <row r="32" spans="1:10" x14ac:dyDescent="0.25">
      <c r="A32" s="3"/>
      <c r="B32" s="300" t="str">
        <f>'Aanvraag individueel'!N6</f>
        <v>b.</v>
      </c>
      <c r="C32" s="301">
        <f>'Aanvraag individueel'!V6</f>
        <v>0</v>
      </c>
      <c r="D32" s="3"/>
      <c r="E32" s="3"/>
      <c r="F32" s="23"/>
      <c r="G32" s="42"/>
      <c r="H32" s="183"/>
      <c r="I32" s="23"/>
      <c r="J32" s="73"/>
    </row>
    <row r="33" spans="1:10" x14ac:dyDescent="0.25">
      <c r="A33" s="3"/>
      <c r="B33" s="132" t="s">
        <v>1232</v>
      </c>
      <c r="C33" s="133">
        <f>SUM(C31:C32)</f>
        <v>0</v>
      </c>
      <c r="D33" s="3"/>
      <c r="E33" s="3"/>
      <c r="F33" s="23"/>
      <c r="G33" s="387" t="s">
        <v>1622</v>
      </c>
      <c r="H33" s="387"/>
      <c r="I33" s="23"/>
      <c r="J33" s="23"/>
    </row>
    <row r="34" spans="1:10" x14ac:dyDescent="0.25">
      <c r="A34" s="3"/>
      <c r="B34" s="119" t="s">
        <v>1213</v>
      </c>
      <c r="C34" s="153" t="str">
        <f>IF(ISERROR(H36),"",H36)</f>
        <v>Niet van toepassing</v>
      </c>
      <c r="D34" s="3"/>
      <c r="E34" s="3"/>
      <c r="F34" s="23"/>
      <c r="G34" s="184"/>
      <c r="H34" s="185"/>
      <c r="I34" s="23"/>
      <c r="J34" s="23"/>
    </row>
    <row r="35" spans="1:10" x14ac:dyDescent="0.25">
      <c r="A35" s="3"/>
      <c r="B35" s="70"/>
      <c r="C35" s="71"/>
      <c r="D35" s="3"/>
      <c r="E35" s="3"/>
      <c r="F35" s="23"/>
      <c r="G35" s="186">
        <v>7.1177715000000003E-2</v>
      </c>
      <c r="H35" s="187" t="e">
        <f ca="1">IF(H37="Maatwerk",MIN(H41*365,H38)*G35,H37*G35)</f>
        <v>#VALUE!</v>
      </c>
      <c r="I35" s="23"/>
      <c r="J35" s="23"/>
    </row>
    <row r="36" spans="1:10" x14ac:dyDescent="0.25">
      <c r="A36" s="3"/>
      <c r="B36" s="3"/>
      <c r="C36" s="3"/>
      <c r="D36" s="3"/>
      <c r="E36" s="3"/>
      <c r="F36" s="23"/>
      <c r="G36" s="184" t="s">
        <v>1559</v>
      </c>
      <c r="H36" s="188" t="str">
        <f>IF(C33=0,"Niet van toepassing",IF(C33&gt;H35,"Nee","Ja"))</f>
        <v>Niet van toepassing</v>
      </c>
      <c r="I36" s="23"/>
      <c r="J36" s="23"/>
    </row>
    <row r="37" spans="1:10" x14ac:dyDescent="0.25">
      <c r="A37" s="3"/>
      <c r="B37" s="391" t="s">
        <v>1631</v>
      </c>
      <c r="C37" s="391"/>
      <c r="D37" s="134"/>
      <c r="E37" s="127" t="str">
        <f>_xlfn.IFNA(VLOOKUP(Clientgegevens!P7,'Data en informatie'!Q:R,2,FALSE),"")</f>
        <v/>
      </c>
      <c r="F37" s="42"/>
      <c r="G37" s="189" t="s">
        <v>1229</v>
      </c>
      <c r="H37" s="185" t="e">
        <f ca="1">IF(Voorblad!C23="Meervoudige aanvraag (groepsmeerzorg)","Vul de rekentool groep in",IF('Overzicht individueel '!E38=(-1*E37),"",VLOOKUP(E38,INDIRECT("'Data en informatie'!"&amp;H5),4,1)))</f>
        <v>#VALUE!</v>
      </c>
      <c r="I37" s="57"/>
      <c r="J37" s="23"/>
    </row>
    <row r="38" spans="1:10" x14ac:dyDescent="0.25">
      <c r="A38" s="3"/>
      <c r="B38" s="391" t="s">
        <v>1540</v>
      </c>
      <c r="C38" s="391"/>
      <c r="D38" s="134"/>
      <c r="E38" s="235" t="str">
        <f>IF(E28=0,"",IF(OR(Voorblad!C23="Meervoudige aanvraag (groepsmeerzorg)",ISBLANK(Voorblad!C23)),"",IF(ISBLANK(Voorblad!C17),"Vul het tariefspercentage op het voorblad",IF((E28&lt;E37),"Valt binnen het reguliere zorgzwaartepakket",(E28-E37)))))</f>
        <v/>
      </c>
      <c r="F38" s="42"/>
      <c r="G38" s="184" t="s">
        <v>1230</v>
      </c>
      <c r="H38" s="187" t="e">
        <f ca="1">IF(H37&lt;&gt;"Maatwerk","",(E38*24)/7*365*H6)</f>
        <v>#VALUE!</v>
      </c>
      <c r="I38" s="58"/>
      <c r="J38" s="23"/>
    </row>
    <row r="39" spans="1:10" x14ac:dyDescent="0.25">
      <c r="A39" s="3"/>
      <c r="B39" s="135" t="s">
        <v>1228</v>
      </c>
      <c r="C39" s="138" t="str">
        <f ca="1">IFERROR(IF(Voorblad!C23="Meervoudige aanvraag (groepsmeerzorg)","Geef op het voorblad aan om welk type aanvraag het gaat",IF(ISBLANK(C5),"Vul het tabblad cliëntgegevens volledig in",IF(E38=-1*E37,"Vul hierboven de juiste uren in",VLOOKUP(E38,INDIRECT("'Data en informatie'!"&amp;H5),3,1)))),"")</f>
        <v/>
      </c>
      <c r="D39" s="136"/>
      <c r="E39" s="137" t="str">
        <f>IFERROR(IF(Voorblad!C23="Meervoudige aanvraag (groepsmeerzorg)","",IF(ISBLANK(Voorblad!C17),"Vul het tariefspercentage op het voorblad",IF(H37="Maatwerk","Maatwerk",(H42*Voorblad!C17)))),"")</f>
        <v>Vul het tariefspercentage op het voorblad</v>
      </c>
      <c r="F39" s="79"/>
      <c r="G39" s="184" t="s">
        <v>1231</v>
      </c>
      <c r="H39" s="185" t="e">
        <f ca="1">IF(C33-H35&lt;0,0,C33-H35)</f>
        <v>#VALUE!</v>
      </c>
      <c r="J39" s="24"/>
    </row>
    <row r="40" spans="1:10" x14ac:dyDescent="0.25">
      <c r="A40" s="3"/>
      <c r="B40" s="41"/>
      <c r="C40" s="139" t="str">
        <f ca="1">IFERROR(IF(H37="Maatwerk", "Berekend maatwerkbudget"," "), "")</f>
        <v/>
      </c>
      <c r="D40" s="43"/>
      <c r="E40" s="302" t="str">
        <f>IF(ISBLANK(Voorblad!C17), "",IF(NOT(E39="Maatwerk"), "",(H42*Voorblad!C17)))</f>
        <v/>
      </c>
      <c r="G40" s="184" t="s">
        <v>1652</v>
      </c>
      <c r="H40" s="276" t="e">
        <f ca="1">IF(H37="Maatwerk",(H38+H39)/365,(H37+H39)/365)</f>
        <v>#VALUE!</v>
      </c>
    </row>
    <row r="41" spans="1:10" x14ac:dyDescent="0.25">
      <c r="A41" s="3"/>
      <c r="B41" s="41"/>
      <c r="C41" s="140" t="str">
        <f>IF(OR(Voorblad!C23="Preventieve meerzorg",Voorblad!C23="Enkelvoudige aanvraag (individueel)"),"Berekend etmaalbedrag","")</f>
        <v/>
      </c>
      <c r="D41" s="121"/>
      <c r="E41" s="303" t="str">
        <f>IFERROR(IF(E39="Maatwerk",E40/365,E39/365),"")</f>
        <v/>
      </c>
      <c r="F41" s="42"/>
      <c r="G41" s="184" t="s">
        <v>1653</v>
      </c>
      <c r="H41" s="185">
        <f>'Data en informatie'!Z40</f>
        <v>1601.96</v>
      </c>
    </row>
    <row r="42" spans="1:10" x14ac:dyDescent="0.25">
      <c r="A42" s="3"/>
      <c r="B42" s="3"/>
      <c r="C42" s="3"/>
      <c r="D42" s="3"/>
      <c r="E42" s="3"/>
      <c r="F42" s="42"/>
      <c r="G42" s="184" t="s">
        <v>1655</v>
      </c>
      <c r="H42" s="185" t="e">
        <f ca="1">IF(H40&gt;=H41,(H41*365),IF(H37="Maatwerk",H38+H39,H37+H39))</f>
        <v>#VALUE!</v>
      </c>
    </row>
    <row r="43" spans="1:10" x14ac:dyDescent="0.25">
      <c r="A43" s="3"/>
      <c r="B43" s="3"/>
      <c r="C43" s="3"/>
      <c r="D43" s="62"/>
      <c r="E43" s="304"/>
      <c r="F43" s="42"/>
    </row>
    <row r="44" spans="1:10" x14ac:dyDescent="0.25">
      <c r="A44" s="3"/>
      <c r="B44" s="3"/>
      <c r="C44" s="3"/>
      <c r="D44" s="305"/>
      <c r="E44" s="31"/>
      <c r="F44" s="42"/>
      <c r="G44" s="42"/>
      <c r="H44" s="233"/>
    </row>
    <row r="45" spans="1:10" hidden="1" x14ac:dyDescent="0.25">
      <c r="A45" s="3"/>
      <c r="B45" s="3"/>
      <c r="C45" s="60"/>
      <c r="D45" s="305"/>
      <c r="E45" s="31"/>
      <c r="F45" s="42"/>
      <c r="G45" s="42"/>
      <c r="H45" s="233"/>
    </row>
    <row r="46" spans="1:10" hidden="1" x14ac:dyDescent="0.25">
      <c r="A46" s="3"/>
      <c r="B46" s="3"/>
      <c r="C46" s="3"/>
      <c r="D46" s="66"/>
      <c r="E46" s="163"/>
      <c r="F46" s="42"/>
      <c r="G46" s="42"/>
    </row>
    <row r="47" spans="1:10" hidden="1" x14ac:dyDescent="0.25">
      <c r="D47" s="67"/>
      <c r="E47" s="212"/>
      <c r="F47" s="42"/>
      <c r="G47" s="42"/>
      <c r="H47" s="63"/>
    </row>
    <row r="48" spans="1:10" hidden="1" x14ac:dyDescent="0.25">
      <c r="E48" s="42"/>
      <c r="F48" s="42"/>
      <c r="G48" s="42"/>
      <c r="H48" s="63"/>
    </row>
    <row r="49" spans="5:7" hidden="1" x14ac:dyDescent="0.25">
      <c r="E49" s="211"/>
      <c r="F49" s="211"/>
      <c r="G49" s="42"/>
    </row>
    <row r="50" spans="5:7" hidden="1" x14ac:dyDescent="0.25">
      <c r="E50" s="42"/>
    </row>
  </sheetData>
  <sheetProtection algorithmName="SHA-512" hashValue="yvNcxGKApxecQb1x1qQvl+3s7ow6o5Tlg31D1pqDBvi5J1+twfxXjUBKfdd16wIHxrY6nDQZz/qalsBIFgaN7w==" saltValue="BGrFFZUno8KFLkndTq6ruQ==" spinCount="100000" sheet="1" objects="1" scenarios="1"/>
  <mergeCells count="9">
    <mergeCell ref="B37:C37"/>
    <mergeCell ref="B38:C38"/>
    <mergeCell ref="B2:E2"/>
    <mergeCell ref="B13:E13"/>
    <mergeCell ref="B17:E17"/>
    <mergeCell ref="B20:E20"/>
    <mergeCell ref="G33:H33"/>
    <mergeCell ref="B30:C30"/>
    <mergeCell ref="B27:B28"/>
  </mergeCells>
  <conditionalFormatting sqref="C40:D41">
    <cfRule type="containsText" dxfId="76" priority="20" operator="containsText" text="Maatwerkbudget">
      <formula>NOT(ISERROR(SEARCH("Maatwerkbudget",C40)))</formula>
    </cfRule>
  </conditionalFormatting>
  <conditionalFormatting sqref="D18:D19">
    <cfRule type="containsBlanks" dxfId="75" priority="1">
      <formula>LEN(TRIM(D18))=0</formula>
    </cfRule>
  </conditionalFormatting>
  <conditionalFormatting sqref="E38">
    <cfRule type="cellIs" dxfId="74" priority="16" operator="lessThan">
      <formula>0</formula>
    </cfRule>
  </conditionalFormatting>
  <conditionalFormatting sqref="E40:E41">
    <cfRule type="notContainsBlanks" dxfId="73" priority="21">
      <formula>LEN(TRIM(E40))&gt;0</formula>
    </cfRule>
  </conditionalFormatting>
  <dataValidations count="1">
    <dataValidation type="list" allowBlank="1" showInputMessage="1" showErrorMessage="1" sqref="D24 D21" xr:uid="{AE8B2999-0BA7-4D04-B21C-7ECC3810925A}">
      <formula1>#REF!</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518D-E366-406A-8C62-4C655E3127BE}">
  <sheetPr codeName="Blad7"/>
  <dimension ref="A1:AB45"/>
  <sheetViews>
    <sheetView showGridLines="0" zoomScaleNormal="100" workbookViewId="0">
      <selection activeCell="D19" sqref="D19"/>
    </sheetView>
  </sheetViews>
  <sheetFormatPr defaultColWidth="0" defaultRowHeight="15" zeroHeight="1" x14ac:dyDescent="0.25"/>
  <cols>
    <col min="1" max="1" width="1.42578125" style="3" customWidth="1"/>
    <col min="2" max="2" width="58.140625" style="3" bestFit="1" customWidth="1"/>
    <col min="3" max="3" width="19.28515625" style="3" customWidth="1"/>
    <col min="4" max="8" width="14.85546875" style="3" customWidth="1"/>
    <col min="9" max="10" width="17.42578125" style="3" customWidth="1"/>
    <col min="11" max="11" width="20.140625" style="3" customWidth="1"/>
    <col min="12" max="12" width="14.85546875" style="3" customWidth="1"/>
    <col min="13" max="13" width="16.7109375" style="3" customWidth="1"/>
    <col min="14" max="14" width="12.42578125" style="3" customWidth="1"/>
    <col min="15" max="15" width="21" style="3" customWidth="1"/>
    <col min="16" max="17" width="22.7109375" style="3" bestFit="1" customWidth="1"/>
    <col min="18" max="18" width="22.42578125" style="25" hidden="1" customWidth="1"/>
    <col min="19" max="19" width="22.42578125" style="25" customWidth="1"/>
    <col min="20" max="21" width="22.42578125" style="25" hidden="1" customWidth="1"/>
    <col min="22" max="22" width="22.42578125" style="3" bestFit="1" customWidth="1"/>
    <col min="23" max="23" width="22.42578125" style="3" hidden="1" customWidth="1"/>
    <col min="24" max="24" width="24.28515625" style="3" hidden="1" customWidth="1"/>
    <col min="25" max="25" width="20.85546875" style="3" hidden="1" customWidth="1"/>
    <col min="26" max="27" width="10.42578125" style="3" hidden="1" customWidth="1"/>
    <col min="28" max="28" width="9.140625" style="3" customWidth="1"/>
    <col min="29" max="16384" width="9.140625" style="3" hidden="1"/>
  </cols>
  <sheetData>
    <row r="1" spans="2:27" x14ac:dyDescent="0.25"/>
    <row r="2" spans="2:27" ht="33.75" x14ac:dyDescent="0.25">
      <c r="B2" s="392" t="s">
        <v>1608</v>
      </c>
      <c r="C2" s="392"/>
      <c r="D2" s="392"/>
      <c r="E2" s="392"/>
      <c r="F2" s="392"/>
      <c r="G2" s="392"/>
      <c r="H2" s="141"/>
      <c r="I2" s="141"/>
      <c r="J2" s="141"/>
      <c r="K2" s="141"/>
      <c r="L2" s="141"/>
      <c r="M2" s="141"/>
      <c r="N2" s="31"/>
    </row>
    <row r="3" spans="2:27" x14ac:dyDescent="0.25">
      <c r="B3" s="38"/>
      <c r="C3" s="38"/>
      <c r="D3" s="38"/>
      <c r="E3" s="38"/>
      <c r="F3" s="38"/>
      <c r="G3" s="38"/>
      <c r="H3" s="38"/>
    </row>
    <row r="4" spans="2:27" ht="15.75" customHeight="1" x14ac:dyDescent="0.25">
      <c r="B4" s="119" t="s">
        <v>1233</v>
      </c>
      <c r="C4" s="401" t="s">
        <v>1210</v>
      </c>
      <c r="D4" s="402"/>
      <c r="E4" s="402"/>
      <c r="F4" s="402"/>
      <c r="G4" s="403"/>
    </row>
    <row r="5" spans="2:27" x14ac:dyDescent="0.25">
      <c r="B5" s="69" t="str">
        <f>IF(COUNTA(Clientgegevens!D7:D23)=0,"Vul het tabblad clientgegeven volledig in",COUNTA(Clientgegevens!D7:D23))</f>
        <v>Vul het tabblad clientgegeven volledig in</v>
      </c>
      <c r="C5" s="409">
        <f ca="1" xml:space="preserve"> COUNTIF(P19:P35, "*" &amp; "Meerzorgprofiel" &amp; "*")</f>
        <v>0</v>
      </c>
      <c r="D5" s="410"/>
      <c r="E5" s="410"/>
      <c r="F5" s="410"/>
      <c r="G5" s="411"/>
      <c r="H5" s="48"/>
    </row>
    <row r="6" spans="2:27" s="31" customFormat="1" x14ac:dyDescent="0.25">
      <c r="B6" s="306"/>
      <c r="C6" s="306"/>
      <c r="D6" s="306"/>
      <c r="E6" s="306"/>
      <c r="F6" s="306"/>
      <c r="G6" s="306"/>
      <c r="H6" s="306"/>
      <c r="R6" s="44"/>
      <c r="S6" s="44"/>
      <c r="T6" s="44"/>
      <c r="U6" s="44"/>
    </row>
    <row r="7" spans="2:27" x14ac:dyDescent="0.25">
      <c r="B7" s="283" t="s">
        <v>1611</v>
      </c>
      <c r="C7" s="388" t="s">
        <v>1612</v>
      </c>
      <c r="D7" s="388"/>
      <c r="E7" s="388"/>
      <c r="F7" s="388" t="s">
        <v>1613</v>
      </c>
      <c r="G7" s="388"/>
      <c r="H7" s="388"/>
      <c r="K7" s="31"/>
      <c r="L7" s="31"/>
      <c r="M7" s="31"/>
      <c r="N7" s="31"/>
      <c r="O7" s="31"/>
    </row>
    <row r="8" spans="2:27" x14ac:dyDescent="0.25">
      <c r="B8" s="143" t="s">
        <v>1684</v>
      </c>
      <c r="C8" s="412"/>
      <c r="D8" s="412"/>
      <c r="E8" s="412"/>
      <c r="F8" s="393">
        <f>C8/365*7</f>
        <v>0</v>
      </c>
      <c r="G8" s="393"/>
      <c r="H8" s="393"/>
      <c r="I8" s="48"/>
      <c r="J8" s="48"/>
      <c r="K8" s="31"/>
      <c r="L8" s="31"/>
      <c r="M8" s="31"/>
      <c r="N8" s="31"/>
      <c r="O8" s="31"/>
      <c r="T8" s="44"/>
      <c r="U8" s="44"/>
    </row>
    <row r="9" spans="2:27" x14ac:dyDescent="0.25">
      <c r="B9" s="38"/>
      <c r="C9" s="47"/>
      <c r="D9" s="38"/>
      <c r="E9" s="38"/>
      <c r="F9" s="38"/>
      <c r="G9" s="38"/>
      <c r="H9" s="38"/>
      <c r="Q9" s="31"/>
      <c r="R9" s="44"/>
      <c r="S9" s="44"/>
      <c r="T9" s="44"/>
      <c r="U9" s="44"/>
    </row>
    <row r="10" spans="2:27" x14ac:dyDescent="0.25">
      <c r="B10" s="386" t="s">
        <v>1661</v>
      </c>
      <c r="C10" s="386"/>
      <c r="D10" s="386"/>
      <c r="E10" s="38"/>
      <c r="F10" s="38"/>
      <c r="G10" s="38"/>
      <c r="H10" s="38"/>
      <c r="Q10" s="31"/>
      <c r="R10" s="44"/>
      <c r="S10" s="44"/>
      <c r="T10" s="44"/>
      <c r="U10" s="44"/>
    </row>
    <row r="11" spans="2:27" x14ac:dyDescent="0.25">
      <c r="B11" s="142" t="s">
        <v>11</v>
      </c>
      <c r="C11" s="396">
        <v>0</v>
      </c>
      <c r="D11" s="396"/>
      <c r="E11" s="38"/>
      <c r="F11" s="38"/>
      <c r="G11" s="38"/>
      <c r="H11" s="38"/>
      <c r="Q11" s="31"/>
      <c r="R11" s="44"/>
      <c r="S11" s="44"/>
      <c r="T11" s="44"/>
      <c r="U11" s="44"/>
    </row>
    <row r="12" spans="2:27" x14ac:dyDescent="0.25">
      <c r="B12" s="142" t="s">
        <v>0</v>
      </c>
      <c r="C12" s="396">
        <v>0</v>
      </c>
      <c r="D12" s="396"/>
      <c r="E12" s="38"/>
      <c r="F12" s="38"/>
      <c r="G12" s="38"/>
      <c r="H12" s="38"/>
      <c r="Q12" s="31"/>
      <c r="R12" s="44"/>
      <c r="S12" s="44"/>
      <c r="T12" s="44"/>
      <c r="U12" s="44"/>
    </row>
    <row r="13" spans="2:27" x14ac:dyDescent="0.25">
      <c r="B13" s="119" t="s">
        <v>1232</v>
      </c>
      <c r="C13" s="397">
        <f>SUM(C11:C12)</f>
        <v>0</v>
      </c>
      <c r="D13" s="397"/>
      <c r="E13" s="38"/>
      <c r="F13" s="38"/>
      <c r="G13" s="38"/>
      <c r="H13" s="38"/>
      <c r="Q13" s="31"/>
      <c r="R13" s="44"/>
      <c r="S13" s="44"/>
      <c r="T13" s="44"/>
      <c r="U13" s="44"/>
    </row>
    <row r="14" spans="2:27" x14ac:dyDescent="0.25">
      <c r="B14" s="144" t="s">
        <v>1213</v>
      </c>
      <c r="C14" s="398" t="str">
        <f>IF(ISERROR(H41),"",H41)</f>
        <v>Niet van toepassing</v>
      </c>
      <c r="D14" s="398"/>
      <c r="E14" s="38"/>
      <c r="F14" s="38"/>
      <c r="G14" s="38"/>
      <c r="H14" s="38"/>
      <c r="Q14" s="31"/>
      <c r="R14" s="44"/>
      <c r="S14" s="44"/>
      <c r="T14" s="44"/>
      <c r="U14" s="44"/>
    </row>
    <row r="15" spans="2:27" x14ac:dyDescent="0.25">
      <c r="B15" s="145"/>
      <c r="C15" s="72"/>
      <c r="D15" s="72"/>
      <c r="E15" s="38"/>
      <c r="F15" s="38"/>
      <c r="G15" s="38"/>
      <c r="H15" s="38"/>
      <c r="Q15" s="31"/>
      <c r="R15" s="146" t="s">
        <v>1212</v>
      </c>
      <c r="S15" s="44"/>
      <c r="T15" s="146" t="s">
        <v>1212</v>
      </c>
      <c r="U15" s="146" t="s">
        <v>1212</v>
      </c>
      <c r="W15" s="146" t="s">
        <v>1212</v>
      </c>
      <c r="X15" s="146" t="s">
        <v>1212</v>
      </c>
      <c r="Y15" s="146" t="s">
        <v>1212</v>
      </c>
      <c r="Z15" s="146" t="s">
        <v>1212</v>
      </c>
      <c r="AA15" s="146" t="s">
        <v>1212</v>
      </c>
    </row>
    <row r="16" spans="2:27" ht="15" customHeight="1" x14ac:dyDescent="0.25">
      <c r="B16" s="399" t="s">
        <v>1207</v>
      </c>
      <c r="C16" s="399"/>
      <c r="D16" s="400" t="s">
        <v>1236</v>
      </c>
      <c r="E16" s="400"/>
      <c r="F16" s="400"/>
      <c r="G16" s="400"/>
      <c r="H16" s="400" t="s">
        <v>1227</v>
      </c>
      <c r="I16" s="400"/>
      <c r="J16" s="413" t="s">
        <v>1624</v>
      </c>
      <c r="K16" s="413" t="s">
        <v>1629</v>
      </c>
      <c r="L16" s="413" t="s">
        <v>1602</v>
      </c>
      <c r="M16" s="413" t="s">
        <v>1237</v>
      </c>
      <c r="N16" s="413" t="s">
        <v>1632</v>
      </c>
      <c r="O16" s="413" t="s">
        <v>1211</v>
      </c>
      <c r="P16" s="414" t="s">
        <v>1208</v>
      </c>
      <c r="Q16" s="394" t="s">
        <v>1218</v>
      </c>
      <c r="R16" s="394" t="s">
        <v>1234</v>
      </c>
      <c r="S16" s="395" t="s">
        <v>1541</v>
      </c>
      <c r="T16" s="394" t="s">
        <v>1235</v>
      </c>
      <c r="U16" s="395" t="s">
        <v>1664</v>
      </c>
      <c r="V16" s="414" t="s">
        <v>1542</v>
      </c>
      <c r="W16" s="414" t="s">
        <v>1659</v>
      </c>
      <c r="X16" s="414" t="s">
        <v>1653</v>
      </c>
      <c r="Y16" s="413" t="s">
        <v>1655</v>
      </c>
      <c r="Z16" s="413" t="s">
        <v>1685</v>
      </c>
      <c r="AA16" s="413" t="s">
        <v>1683</v>
      </c>
    </row>
    <row r="17" spans="2:27" x14ac:dyDescent="0.25">
      <c r="B17" s="399"/>
      <c r="C17" s="399"/>
      <c r="D17" s="388" t="s">
        <v>1224</v>
      </c>
      <c r="E17" s="388"/>
      <c r="F17" s="388"/>
      <c r="G17" s="388"/>
      <c r="H17" s="388" t="s">
        <v>1224</v>
      </c>
      <c r="I17" s="388"/>
      <c r="J17" s="413"/>
      <c r="K17" s="413" t="s">
        <v>1616</v>
      </c>
      <c r="L17" s="413"/>
      <c r="M17" s="413"/>
      <c r="N17" s="413"/>
      <c r="O17" s="413"/>
      <c r="P17" s="414"/>
      <c r="Q17" s="394"/>
      <c r="R17" s="394"/>
      <c r="S17" s="395"/>
      <c r="T17" s="394"/>
      <c r="U17" s="395"/>
      <c r="V17" s="414"/>
      <c r="W17" s="414"/>
      <c r="X17" s="414" t="s">
        <v>1653</v>
      </c>
      <c r="Y17" s="413" t="s">
        <v>1654</v>
      </c>
      <c r="Z17" s="413"/>
      <c r="AA17" s="413"/>
    </row>
    <row r="18" spans="2:27" s="26" customFormat="1" ht="41.25" customHeight="1" x14ac:dyDescent="0.25">
      <c r="B18" s="147" t="s">
        <v>1209</v>
      </c>
      <c r="C18" s="135" t="s">
        <v>1628</v>
      </c>
      <c r="D18" s="148" t="s">
        <v>1220</v>
      </c>
      <c r="E18" s="148" t="s">
        <v>1221</v>
      </c>
      <c r="F18" s="148" t="s">
        <v>1656</v>
      </c>
      <c r="G18" s="148" t="s">
        <v>1216</v>
      </c>
      <c r="H18" s="148" t="s">
        <v>1219</v>
      </c>
      <c r="I18" s="148" t="s">
        <v>1217</v>
      </c>
      <c r="J18" s="413"/>
      <c r="K18" s="413"/>
      <c r="L18" s="413"/>
      <c r="M18" s="413"/>
      <c r="N18" s="413"/>
      <c r="O18" s="413"/>
      <c r="P18" s="414"/>
      <c r="Q18" s="394"/>
      <c r="R18" s="394"/>
      <c r="S18" s="395"/>
      <c r="T18" s="394"/>
      <c r="U18" s="395"/>
      <c r="V18" s="414"/>
      <c r="W18" s="414"/>
      <c r="X18" s="414" t="s">
        <v>1653</v>
      </c>
      <c r="Y18" s="413" t="s">
        <v>1654</v>
      </c>
      <c r="Z18" s="413"/>
      <c r="AA18" s="413"/>
    </row>
    <row r="19" spans="2:27" x14ac:dyDescent="0.25">
      <c r="B19" s="149" t="str">
        <f>IF(ISBLANK(Clientgegevens!D7),"Vul het tabblad clientgegevens volledig in",IF(OR(ISBLANK(Voorblad!C23),Voorblad!C23="Meervoudige aanvraag (groepsmeerzorg)"),Clientgegevens!D7,"Geef op het voorblad aan om welk type aanvraag het gaat"))</f>
        <v>Vul het tabblad clientgegevens volledig in</v>
      </c>
      <c r="C19" s="150">
        <f>IF(AND(Voorblad!$C$23="Meervoudige aanvraag (groepsmeerzorg)",ISBLANK(Clientgegevens!J7)),"Vul het tabblad clientgegevens volledig in",Clientgegevens!J7)</f>
        <v>0</v>
      </c>
      <c r="D19" s="313"/>
      <c r="E19" s="313"/>
      <c r="F19" s="313"/>
      <c r="G19" s="128">
        <f>SUM(D19:F19)</f>
        <v>0</v>
      </c>
      <c r="H19" s="313"/>
      <c r="I19" s="128">
        <f>H19*1.91979969484762</f>
        <v>0</v>
      </c>
      <c r="J19" s="314"/>
      <c r="K19" s="128" t="str">
        <f>IFERROR(VLOOKUP(C19,'Data en informatie'!A:G,7,FALSE),"")</f>
        <v/>
      </c>
      <c r="L19" s="127">
        <f>IF(ISBLANK($C$8),0,IFERROR(IF(G19+I19=0,"",IF($C$8="","",IF($C$8=0,"0",($F$8/$B$5)))),""))</f>
        <v>0</v>
      </c>
      <c r="M19" s="128" t="str">
        <f>IFERROR(IF(AND(Clientgegevens!L7="Nee",Clientgegevens!N7="Nee"),(D19+F19-J19+K19+L19),IF(AND(Clientgegevens!L7="Ja",Clientgegevens!N7="Nee"),(G19-J19+K19+L19),IF(AND(Clientgegevens!L7="Nee",Clientgegevens!N7="Ja"),(D19+F19+H19-J19+K19+L19),(G19+I19-J19+K19+L19)))),"")</f>
        <v/>
      </c>
      <c r="N19" s="127" t="str">
        <f>_xlfn.IFNA(VLOOKUP(Clientgegevens!P7,'Data en informatie'!Q:R,2,FALSE),"")</f>
        <v/>
      </c>
      <c r="O19" s="127" t="str">
        <f>IFERROR(IF(M19=0,"",IF((M19&lt;N19),"Valt binnen het reguliere zorgzwaartepakket",(M19-N19))),"")</f>
        <v/>
      </c>
      <c r="P19" s="207" t="str">
        <f ca="1">IFERROR(VLOOKUP(O19,INDIRECT("'Data en informatie'!"&amp;Z19),3,1),"")</f>
        <v/>
      </c>
      <c r="Q19" s="151" t="str">
        <f ca="1">IFERROR(IF(R19="Maatwerk","Maatwerk",IF(R19="Niet meerzorg waardig","Niet meerzorg waardig",IF(ISBLANK(Voorblad!$C$17),"Vul het tariefspercentage op het voorblad",(Y19*Voorblad!$C$17)))),"")</f>
        <v>Vul het tariefspercentage op het voorblad</v>
      </c>
      <c r="R19" s="152" t="str">
        <f t="shared" ref="R19:R20" ca="1" si="0">IFERROR(VLOOKUP(O19,INDIRECT("'Data en informatie'!"&amp;Z19),4,1),"")</f>
        <v/>
      </c>
      <c r="S19" s="152" t="str">
        <f>IFERROR(IF((ISBLANK(Voorblad!$C$17)),"Vul het tariefspercentage op het voorblad",IF(R19&lt;&gt;"Maatwerk","",Y19*Voorblad!$C$17)),"")</f>
        <v>Vul het tariefspercentage op het voorblad</v>
      </c>
      <c r="T19" s="208" t="str">
        <f ca="1">IF(R19&lt;&gt;"Maatwerk","",(O19*24)/7*365*AA19)</f>
        <v/>
      </c>
      <c r="U19" s="208" t="str">
        <f ca="1">IF(T19= "","",MIN(T19,X19*365))</f>
        <v/>
      </c>
      <c r="V19" s="152" t="str">
        <f ca="1">IFERROR(IF(Q19="Maatwerk",S19/365,Q19/365),"")</f>
        <v/>
      </c>
      <c r="W19" s="319" t="e">
        <f ca="1">IF(R19="Maatwerk",(T19+$H$45)/365,(R19+$H$45)/365)</f>
        <v>#VALUE!</v>
      </c>
      <c r="X19" s="236">
        <f>'Data en informatie'!$Z$40</f>
        <v>1601.96</v>
      </c>
      <c r="Y19" s="236" t="str">
        <f ca="1">IFERROR(IF(W19&gt;=X19,X19*365,IF(R19="Maatwerk",T19+$H$45,R19+$H$45)),"")</f>
        <v/>
      </c>
      <c r="Z19" s="3" t="str">
        <f>IFERROR(VLOOKUP(C19,'Data en informatie'!A$25:B$41,2,0),"")</f>
        <v/>
      </c>
      <c r="AA19" s="3" t="str">
        <f>IFERROR(VLOOKUP(C19,'Data en informatie'!A$1:C$18,3,0),"")</f>
        <v/>
      </c>
    </row>
    <row r="20" spans="2:27" x14ac:dyDescent="0.25">
      <c r="B20" s="150" t="str">
        <f>IF(Voorblad!$C$23="Meervoudige aanvraag (groepsmeerzorg)",Clientgegevens!D8,"")</f>
        <v/>
      </c>
      <c r="C20" s="150" t="str">
        <f>IF(Voorblad!$C$23="Meervoudige aanvraag (groepsmeerzorg)",Clientgegevens!J8, "")</f>
        <v/>
      </c>
      <c r="D20" s="313"/>
      <c r="E20" s="313"/>
      <c r="F20" s="313"/>
      <c r="G20" s="128">
        <f>SUM(D20:F20)</f>
        <v>0</v>
      </c>
      <c r="H20" s="313"/>
      <c r="I20" s="128">
        <f t="shared" ref="I20:I35" si="1">H20*1.91979969484762</f>
        <v>0</v>
      </c>
      <c r="J20" s="314"/>
      <c r="K20" s="128" t="str">
        <f>IFERROR(VLOOKUP(C20,'Data en informatie'!A:G,7,FALSE),"")</f>
        <v/>
      </c>
      <c r="L20" s="127">
        <f t="shared" ref="L20:L35" si="2">IF(ISBLANK($C$8),0,IFERROR(IF(G20+I20=0,"",IF($C$8="","",IF($C$8=0,"0",($F$8/$B$5)))),""))</f>
        <v>0</v>
      </c>
      <c r="M20" s="128" t="str">
        <f>IFERROR(IF(AND(Clientgegevens!L8="Nee",Clientgegevens!N8="Nee"),(D20+F20-J20+K20+L20),IF(AND(Clientgegevens!L8="Ja",Clientgegevens!N8="Nee"),(G20-J20+K20+L20),IF(AND(Clientgegevens!L8="Nee",Clientgegevens!N8="Ja"),(D20+F20+H20-J20+K20+L20),(G20+I20-J20+K20+L20)))),"")</f>
        <v/>
      </c>
      <c r="N20" s="127" t="str">
        <f>_xlfn.IFNA(VLOOKUP(Clientgegevens!P8,'Data en informatie'!Q:R,2,FALSE),"")</f>
        <v/>
      </c>
      <c r="O20" s="127" t="str">
        <f>IFERROR(IF(M20=0,"",IF((M20&lt;N20),"Valt binnen het reguliere zorgzwaartepakket",(M20-N20))),"")</f>
        <v/>
      </c>
      <c r="P20" s="207" t="str">
        <f t="shared" ref="P20:P35" ca="1" si="3">IFERROR(VLOOKUP(O20,INDIRECT("'Data en informatie'!"&amp;Z20),3,1),"")</f>
        <v/>
      </c>
      <c r="Q20" s="151" t="str">
        <f ca="1">IFERROR(IF(R20="Maatwerk","Maatwerk",IF(R20="Niet meerzorg waardig","Niet meerzorg waardig",IF(ISBLANK(Voorblad!$C$17),"",(Y20*Voorblad!$C$17)))),"")</f>
        <v/>
      </c>
      <c r="R20" s="152" t="str">
        <f t="shared" ca="1" si="0"/>
        <v/>
      </c>
      <c r="S20" s="152" t="str">
        <f>IFERROR(IF((ISBLANK(Voorblad!$C$17)),"",IF(R20&lt;&gt;"Maatwerk","",Y20*Voorblad!$C$17)),"")</f>
        <v/>
      </c>
      <c r="T20" s="208" t="str">
        <f t="shared" ref="T20:T35" ca="1" si="4">IF(R20&lt;&gt;"Maatwerk","",(O20*24)/7*365*AA20)</f>
        <v/>
      </c>
      <c r="U20" s="208" t="str">
        <f t="shared" ref="U20:U35" ca="1" si="5">IF(T20= "","",MIN(T20,X20*365))</f>
        <v/>
      </c>
      <c r="V20" s="152" t="str">
        <f ca="1">IFERROR(IF(Q20="Maatwerk",S20/365,Q20/365),"")</f>
        <v/>
      </c>
      <c r="W20" s="319" t="e">
        <f t="shared" ref="W20:W35" ca="1" si="6">IF(R20="Maatwerk",(T20+$H$45)/365,(R20+$H$45)/365)</f>
        <v>#VALUE!</v>
      </c>
      <c r="X20" s="236">
        <f>'Data en informatie'!$Z$40</f>
        <v>1601.96</v>
      </c>
      <c r="Y20" s="236" t="str">
        <f t="shared" ref="Y20:Y35" ca="1" si="7">IFERROR(IF(W20&gt;=X20,X20*365,IF(R20="Maatwerk",T20+$H$45,R20+$H$45)),"")</f>
        <v/>
      </c>
      <c r="Z20" s="3" t="str">
        <f>IFERROR(VLOOKUP(C20,'Data en informatie'!A$25:B$41,2,0),"")</f>
        <v/>
      </c>
      <c r="AA20" s="3" t="str">
        <f>IFERROR(VLOOKUP(C20,'Data en informatie'!A$1:C$18,3,0),"")</f>
        <v/>
      </c>
    </row>
    <row r="21" spans="2:27" x14ac:dyDescent="0.25">
      <c r="B21" s="150" t="str">
        <f>IF(Voorblad!$C$23="Meervoudige aanvraag (groepsmeerzorg)",Clientgegevens!D9,"")</f>
        <v/>
      </c>
      <c r="C21" s="150" t="str">
        <f>IF(Voorblad!$C$23="Meervoudige aanvraag (groepsmeerzorg)",Clientgegevens!J9, "")</f>
        <v/>
      </c>
      <c r="D21" s="313"/>
      <c r="E21" s="313"/>
      <c r="F21" s="313"/>
      <c r="G21" s="128">
        <f t="shared" ref="G21:G35" si="8">SUM(D21:F21)</f>
        <v>0</v>
      </c>
      <c r="H21" s="313"/>
      <c r="I21" s="128">
        <f t="shared" si="1"/>
        <v>0</v>
      </c>
      <c r="J21" s="314"/>
      <c r="K21" s="128" t="str">
        <f>IFERROR(VLOOKUP(C21,'Data en informatie'!A:G,7,FALSE),"")</f>
        <v/>
      </c>
      <c r="L21" s="127">
        <f t="shared" si="2"/>
        <v>0</v>
      </c>
      <c r="M21" s="128" t="str">
        <f>IFERROR(IF(AND(Clientgegevens!L9="Nee",Clientgegevens!N9="Nee"),(D21+F21-J21+K21+L21),IF(AND(Clientgegevens!L9="Ja",Clientgegevens!N9="Nee"),(G21-J21+K21+L21),IF(AND(Clientgegevens!L9="Nee",Clientgegevens!N9="Ja"),(D21+F21+H21-J21+K21+L21),(G21+I21-J21+K21+L21)))),"")</f>
        <v/>
      </c>
      <c r="N21" s="127" t="str">
        <f>_xlfn.IFNA(VLOOKUP(Clientgegevens!P9,'Data en informatie'!Q:R,2,FALSE),"")</f>
        <v/>
      </c>
      <c r="O21" s="127" t="str">
        <f t="shared" ref="O21:O35" si="9">IFERROR(IF(M21=0,"",IF((M21&lt;N21),"Valt binnen het reguliere zorgzwaartepakket",(M21-N21))),"")</f>
        <v/>
      </c>
      <c r="P21" s="207" t="str">
        <f t="shared" ca="1" si="3"/>
        <v/>
      </c>
      <c r="Q21" s="151" t="str">
        <f ca="1">IFERROR(IF(R21="Maatwerk","Maatwerk",IF(R21="Niet meerzorg waardig","Niet meerzorg waardig",IF(ISBLANK(Voorblad!$C$17),"",(Y21*Voorblad!$C$17)))),"")</f>
        <v/>
      </c>
      <c r="R21" s="152" t="str">
        <f ca="1">IFERROR(VLOOKUP(O21,INDIRECT("'Data en informatie'!"&amp;Z21),4,1),"")</f>
        <v/>
      </c>
      <c r="S21" s="152" t="str">
        <f>IFERROR(IF((ISBLANK(Voorblad!$C$17)),"",IF(R21&lt;&gt;"Maatwerk","",Y21*Voorblad!$C$17)),"")</f>
        <v/>
      </c>
      <c r="T21" s="208" t="str">
        <f t="shared" ca="1" si="4"/>
        <v/>
      </c>
      <c r="U21" s="208" t="str">
        <f t="shared" ca="1" si="5"/>
        <v/>
      </c>
      <c r="V21" s="152" t="str">
        <f ca="1">IFERROR(IF(Q21="Maatwerk",S21/365,Q21/365),"")</f>
        <v/>
      </c>
      <c r="W21" s="319" t="e">
        <f t="shared" ca="1" si="6"/>
        <v>#VALUE!</v>
      </c>
      <c r="X21" s="236">
        <f>'Data en informatie'!$Z$40</f>
        <v>1601.96</v>
      </c>
      <c r="Y21" s="236" t="str">
        <f t="shared" ca="1" si="7"/>
        <v/>
      </c>
      <c r="Z21" s="3" t="str">
        <f>IFERROR(VLOOKUP(C21,'Data en informatie'!A$25:B$41,2,0),"")</f>
        <v/>
      </c>
      <c r="AA21" s="3" t="str">
        <f>IFERROR(VLOOKUP(C21,'Data en informatie'!A$1:C$18,3,0),"")</f>
        <v/>
      </c>
    </row>
    <row r="22" spans="2:27" x14ac:dyDescent="0.25">
      <c r="B22" s="150" t="str">
        <f>IF(Voorblad!$C$23="Meervoudige aanvraag (groepsmeerzorg)",Clientgegevens!D10,"")</f>
        <v/>
      </c>
      <c r="C22" s="150" t="str">
        <f>IF(Voorblad!$C$23="Meervoudige aanvraag (groepsmeerzorg)",Clientgegevens!J10, "")</f>
        <v/>
      </c>
      <c r="D22" s="313"/>
      <c r="E22" s="313"/>
      <c r="F22" s="313"/>
      <c r="G22" s="128">
        <f t="shared" si="8"/>
        <v>0</v>
      </c>
      <c r="H22" s="313"/>
      <c r="I22" s="128">
        <f t="shared" si="1"/>
        <v>0</v>
      </c>
      <c r="J22" s="314"/>
      <c r="K22" s="128" t="str">
        <f>IFERROR(VLOOKUP(C22,'Data en informatie'!A:G,7,FALSE),"")</f>
        <v/>
      </c>
      <c r="L22" s="127">
        <f t="shared" si="2"/>
        <v>0</v>
      </c>
      <c r="M22" s="128" t="str">
        <f>IFERROR(IF(AND(Clientgegevens!L10="Nee",Clientgegevens!N10="Nee"),(D22+F22-J22+K22+L22),IF(AND(Clientgegevens!L10="Ja",Clientgegevens!N10="Nee"),(G22-J22+K22+L22),IF(AND(Clientgegevens!L10="Nee",Clientgegevens!N10="Ja"),(D22+F22+H22-J22+K22+L22),(G22+I22-J22+K22+L22)))),"")</f>
        <v/>
      </c>
      <c r="N22" s="127" t="str">
        <f>_xlfn.IFNA(VLOOKUP(Clientgegevens!P10,'Data en informatie'!Q:R,2,FALSE),"")</f>
        <v/>
      </c>
      <c r="O22" s="127" t="str">
        <f t="shared" si="9"/>
        <v/>
      </c>
      <c r="P22" s="207" t="str">
        <f t="shared" ca="1" si="3"/>
        <v/>
      </c>
      <c r="Q22" s="151" t="str">
        <f ca="1">IFERROR(IF(R22="Maatwerk","Maatwerk",IF(R22="Niet meerzorg waardig","Niet meerzorg waardig",IF(ISBLANK(Voorblad!$C$17),"",(Y22*Voorblad!$C$17)))),"")</f>
        <v/>
      </c>
      <c r="R22" s="152" t="str">
        <f t="shared" ref="R22:R35" ca="1" si="10">IFERROR(VLOOKUP(O22,INDIRECT("'Data en informatie'!"&amp;Z22),4,1),"")</f>
        <v/>
      </c>
      <c r="S22" s="152" t="str">
        <f>IFERROR(IF((ISBLANK(Voorblad!$C$17)),"",IF(R22&lt;&gt;"Maatwerk","",Y22*Voorblad!$C$17)),"")</f>
        <v/>
      </c>
      <c r="T22" s="208" t="str">
        <f t="shared" ca="1" si="4"/>
        <v/>
      </c>
      <c r="U22" s="208" t="str">
        <f t="shared" ca="1" si="5"/>
        <v/>
      </c>
      <c r="V22" s="152" t="str">
        <f t="shared" ref="V22:V35" ca="1" si="11">IFERROR(IF(Q22="Maatwerk",S22/365,Q22/365),"")</f>
        <v/>
      </c>
      <c r="W22" s="319" t="e">
        <f t="shared" ca="1" si="6"/>
        <v>#VALUE!</v>
      </c>
      <c r="X22" s="236">
        <f>'Data en informatie'!$Z$40</f>
        <v>1601.96</v>
      </c>
      <c r="Y22" s="236" t="str">
        <f t="shared" ca="1" si="7"/>
        <v/>
      </c>
      <c r="Z22" s="3" t="str">
        <f>IFERROR(VLOOKUP(C22,'Data en informatie'!A$25:B$41,2,0),"")</f>
        <v/>
      </c>
      <c r="AA22" s="3" t="str">
        <f>IFERROR(VLOOKUP(C22,'Data en informatie'!A$1:C$18,3,0),"")</f>
        <v/>
      </c>
    </row>
    <row r="23" spans="2:27" x14ac:dyDescent="0.25">
      <c r="B23" s="150" t="str">
        <f>IF(Voorblad!$C$23="Meervoudige aanvraag (groepsmeerzorg)",Clientgegevens!D11,"")</f>
        <v/>
      </c>
      <c r="C23" s="150" t="str">
        <f>IF(Voorblad!$C$23="Meervoudige aanvraag (groepsmeerzorg)",Clientgegevens!J11, "")</f>
        <v/>
      </c>
      <c r="D23" s="313"/>
      <c r="E23" s="313"/>
      <c r="F23" s="313"/>
      <c r="G23" s="128">
        <f t="shared" si="8"/>
        <v>0</v>
      </c>
      <c r="H23" s="313"/>
      <c r="I23" s="128">
        <f t="shared" si="1"/>
        <v>0</v>
      </c>
      <c r="J23" s="314"/>
      <c r="K23" s="128" t="str">
        <f>IFERROR(VLOOKUP(C23,'Data en informatie'!A:G,7,FALSE),"")</f>
        <v/>
      </c>
      <c r="L23" s="127">
        <f t="shared" si="2"/>
        <v>0</v>
      </c>
      <c r="M23" s="128" t="str">
        <f>IFERROR(IF(AND(Clientgegevens!L11="Nee",Clientgegevens!N11="Nee"),(D23+F23-J23+K23+L23),IF(AND(Clientgegevens!L11="Ja",Clientgegevens!N11="Nee"),(G23-J23+K23+L23),IF(AND(Clientgegevens!L11="Nee",Clientgegevens!N11="Ja"),(D23+F23+H23-J23+K23+L23),(G23+I23-J23+K23+L23)))),"")</f>
        <v/>
      </c>
      <c r="N23" s="127" t="str">
        <f>_xlfn.IFNA(VLOOKUP(Clientgegevens!P11,'Data en informatie'!Q:R,2,FALSE),"")</f>
        <v/>
      </c>
      <c r="O23" s="127" t="str">
        <f t="shared" si="9"/>
        <v/>
      </c>
      <c r="P23" s="207" t="str">
        <f t="shared" ca="1" si="3"/>
        <v/>
      </c>
      <c r="Q23" s="151" t="str">
        <f ca="1">IFERROR(IF(R23="Maatwerk","Maatwerk",IF(R23="Niet meerzorg waardig","Niet meerzorg waardig",IF(ISBLANK(Voorblad!$C$17),"",(Y23*Voorblad!$C$17)))),"")</f>
        <v/>
      </c>
      <c r="R23" s="152" t="str">
        <f t="shared" ca="1" si="10"/>
        <v/>
      </c>
      <c r="S23" s="152" t="str">
        <f>IFERROR(IF((ISBLANK(Voorblad!$C$17)),"",IF(R23&lt;&gt;"Maatwerk","",Y23*Voorblad!$C$17)),"")</f>
        <v/>
      </c>
      <c r="T23" s="208" t="str">
        <f t="shared" ca="1" si="4"/>
        <v/>
      </c>
      <c r="U23" s="208" t="str">
        <f t="shared" ca="1" si="5"/>
        <v/>
      </c>
      <c r="V23" s="152" t="str">
        <f t="shared" ca="1" si="11"/>
        <v/>
      </c>
      <c r="W23" s="319" t="e">
        <f t="shared" ca="1" si="6"/>
        <v>#VALUE!</v>
      </c>
      <c r="X23" s="236">
        <f>'Data en informatie'!$Z$40</f>
        <v>1601.96</v>
      </c>
      <c r="Y23" s="236" t="str">
        <f t="shared" ca="1" si="7"/>
        <v/>
      </c>
      <c r="Z23" s="3" t="str">
        <f>IFERROR(VLOOKUP(C23,'Data en informatie'!A$25:B$41,2,0),"")</f>
        <v/>
      </c>
      <c r="AA23" s="3" t="str">
        <f>IFERROR(VLOOKUP(C23,'Data en informatie'!A$1:C$18,3,0),"")</f>
        <v/>
      </c>
    </row>
    <row r="24" spans="2:27" x14ac:dyDescent="0.25">
      <c r="B24" s="150" t="str">
        <f>IF(Voorblad!$C$23="Meervoudige aanvraag (groepsmeerzorg)",Clientgegevens!D12,"")</f>
        <v/>
      </c>
      <c r="C24" s="150" t="str">
        <f>IF(Voorblad!$C$23="Meervoudige aanvraag (groepsmeerzorg)",Clientgegevens!J12, "")</f>
        <v/>
      </c>
      <c r="D24" s="313"/>
      <c r="E24" s="313"/>
      <c r="F24" s="313"/>
      <c r="G24" s="128">
        <f t="shared" si="8"/>
        <v>0</v>
      </c>
      <c r="H24" s="313"/>
      <c r="I24" s="128">
        <f t="shared" si="1"/>
        <v>0</v>
      </c>
      <c r="J24" s="314"/>
      <c r="K24" s="128" t="str">
        <f>IFERROR(VLOOKUP(C24,'Data en informatie'!A:G,7,FALSE),"")</f>
        <v/>
      </c>
      <c r="L24" s="127">
        <f t="shared" si="2"/>
        <v>0</v>
      </c>
      <c r="M24" s="128" t="str">
        <f>IFERROR(IF(AND(Clientgegevens!L12="Nee",Clientgegevens!N12="Nee"),(D24+F24-J24+K24+L24),IF(AND(Clientgegevens!L12="Ja",Clientgegevens!N12="Nee"),(G24-J24+K24+L24),IF(AND(Clientgegevens!L12="Nee",Clientgegevens!N12="Ja"),(D24+F24+H24-J24+K24+L24),(G24+I24-J24+K24+L24)))),"")</f>
        <v/>
      </c>
      <c r="N24" s="127" t="str">
        <f>_xlfn.IFNA(VLOOKUP(Clientgegevens!P12,'Data en informatie'!Q:R,2,FALSE),"")</f>
        <v/>
      </c>
      <c r="O24" s="127" t="str">
        <f t="shared" si="9"/>
        <v/>
      </c>
      <c r="P24" s="207" t="str">
        <f t="shared" ca="1" si="3"/>
        <v/>
      </c>
      <c r="Q24" s="151" t="str">
        <f ca="1">IFERROR(IF(R24="Maatwerk","Maatwerk",IF(R24="Niet meerzorg waardig","Niet meerzorg waardig",IF(ISBLANK(Voorblad!$C$17),"",(Y24*Voorblad!$C$17)))),"")</f>
        <v/>
      </c>
      <c r="R24" s="152" t="str">
        <f t="shared" ca="1" si="10"/>
        <v/>
      </c>
      <c r="S24" s="152" t="str">
        <f>IFERROR(IF((ISBLANK(Voorblad!$C$17)),"",IF(R24&lt;&gt;"Maatwerk","",Y24*Voorblad!$C$17)),"")</f>
        <v/>
      </c>
      <c r="T24" s="208" t="str">
        <f t="shared" ca="1" si="4"/>
        <v/>
      </c>
      <c r="U24" s="208" t="str">
        <f t="shared" ca="1" si="5"/>
        <v/>
      </c>
      <c r="V24" s="152" t="str">
        <f t="shared" ca="1" si="11"/>
        <v/>
      </c>
      <c r="W24" s="319" t="e">
        <f t="shared" ca="1" si="6"/>
        <v>#VALUE!</v>
      </c>
      <c r="X24" s="236">
        <f>'Data en informatie'!$Z$40</f>
        <v>1601.96</v>
      </c>
      <c r="Y24" s="236" t="str">
        <f t="shared" ca="1" si="7"/>
        <v/>
      </c>
      <c r="Z24" s="3" t="str">
        <f>IFERROR(VLOOKUP(C24,'Data en informatie'!A$25:B$41,2,0),"")</f>
        <v/>
      </c>
      <c r="AA24" s="3" t="str">
        <f>IFERROR(VLOOKUP(C24,'Data en informatie'!A$1:C$18,3,0),"")</f>
        <v/>
      </c>
    </row>
    <row r="25" spans="2:27" x14ac:dyDescent="0.25">
      <c r="B25" s="150" t="str">
        <f>IF(Voorblad!$C$23="Meervoudige aanvraag (groepsmeerzorg)",Clientgegevens!D13,"")</f>
        <v/>
      </c>
      <c r="C25" s="150" t="str">
        <f>IF(Voorblad!$C$23="Meervoudige aanvraag (groepsmeerzorg)",Clientgegevens!J13, "")</f>
        <v/>
      </c>
      <c r="D25" s="313"/>
      <c r="E25" s="313"/>
      <c r="F25" s="313"/>
      <c r="G25" s="128">
        <f t="shared" si="8"/>
        <v>0</v>
      </c>
      <c r="H25" s="313"/>
      <c r="I25" s="128">
        <f t="shared" si="1"/>
        <v>0</v>
      </c>
      <c r="J25" s="314"/>
      <c r="K25" s="128" t="str">
        <f>IFERROR(VLOOKUP(C25,'Data en informatie'!A:G,7,FALSE),"")</f>
        <v/>
      </c>
      <c r="L25" s="127">
        <f t="shared" si="2"/>
        <v>0</v>
      </c>
      <c r="M25" s="128" t="str">
        <f>IFERROR(IF(AND(Clientgegevens!L13="Nee",Clientgegevens!N13="Nee"),(D25+F25-J25+K25+L25),IF(AND(Clientgegevens!L13="Ja",Clientgegevens!N13="Nee"),(G25-J25+K25+L25),IF(AND(Clientgegevens!L13="Nee",Clientgegevens!N13="Ja"),(D25+F25+H25-J25+K25+L25),(G25+I25-J25+K25+L25)))),"")</f>
        <v/>
      </c>
      <c r="N25" s="127" t="str">
        <f>_xlfn.IFNA(VLOOKUP(Clientgegevens!P13,'Data en informatie'!Q:R,2,FALSE),"")</f>
        <v/>
      </c>
      <c r="O25" s="127" t="str">
        <f t="shared" si="9"/>
        <v/>
      </c>
      <c r="P25" s="207" t="str">
        <f t="shared" ca="1" si="3"/>
        <v/>
      </c>
      <c r="Q25" s="151" t="str">
        <f ca="1">IFERROR(IF(R25="Maatwerk","Maatwerk",IF(R25="Niet meerzorg waardig","Niet meerzorg waardig",IF(ISBLANK(Voorblad!$C$17),"",(Y25*Voorblad!$C$17)))),"")</f>
        <v/>
      </c>
      <c r="R25" s="152" t="str">
        <f t="shared" ca="1" si="10"/>
        <v/>
      </c>
      <c r="S25" s="152" t="str">
        <f>IFERROR(IF((ISBLANK(Voorblad!$C$17)),"",IF(R25&lt;&gt;"Maatwerk","",Y25*Voorblad!$C$17)),"")</f>
        <v/>
      </c>
      <c r="T25" s="208" t="str">
        <f t="shared" ca="1" si="4"/>
        <v/>
      </c>
      <c r="U25" s="208" t="str">
        <f t="shared" ca="1" si="5"/>
        <v/>
      </c>
      <c r="V25" s="152" t="str">
        <f t="shared" ca="1" si="11"/>
        <v/>
      </c>
      <c r="W25" s="319" t="e">
        <f t="shared" ca="1" si="6"/>
        <v>#VALUE!</v>
      </c>
      <c r="X25" s="236">
        <f>'Data en informatie'!$Z$40</f>
        <v>1601.96</v>
      </c>
      <c r="Y25" s="236" t="str">
        <f t="shared" ca="1" si="7"/>
        <v/>
      </c>
      <c r="Z25" s="3" t="str">
        <f>IFERROR(VLOOKUP(C25,'Data en informatie'!A$25:B$41,2,0),"")</f>
        <v/>
      </c>
      <c r="AA25" s="3" t="str">
        <f>IFERROR(VLOOKUP(C25,'Data en informatie'!A$1:C$18,3,0),"")</f>
        <v/>
      </c>
    </row>
    <row r="26" spans="2:27" x14ac:dyDescent="0.25">
      <c r="B26" s="150" t="str">
        <f>IF(Voorblad!$C$23="Meervoudige aanvraag (groepsmeerzorg)",Clientgegevens!D14,"")</f>
        <v/>
      </c>
      <c r="C26" s="150" t="str">
        <f>IF(Voorblad!$C$23="Meervoudige aanvraag (groepsmeerzorg)",Clientgegevens!J14, "")</f>
        <v/>
      </c>
      <c r="D26" s="313"/>
      <c r="E26" s="313"/>
      <c r="F26" s="313"/>
      <c r="G26" s="128">
        <f t="shared" si="8"/>
        <v>0</v>
      </c>
      <c r="H26" s="313"/>
      <c r="I26" s="128">
        <f t="shared" si="1"/>
        <v>0</v>
      </c>
      <c r="J26" s="314"/>
      <c r="K26" s="128" t="str">
        <f>IFERROR(VLOOKUP(C26,'Data en informatie'!A:G,7,FALSE),"")</f>
        <v/>
      </c>
      <c r="L26" s="127">
        <f t="shared" si="2"/>
        <v>0</v>
      </c>
      <c r="M26" s="128" t="str">
        <f>IFERROR(IF(AND(Clientgegevens!L14="Nee",Clientgegevens!N14="Nee"),(D26+F26-J26+K26+L26),IF(AND(Clientgegevens!L14="Ja",Clientgegevens!N14="Nee"),(G26-J26+K26+L26),IF(AND(Clientgegevens!L14="Nee",Clientgegevens!N14="Ja"),(D26+F26+H26-J26+K26+L26),(G26+I26-J26+K26+L26)))),"")</f>
        <v/>
      </c>
      <c r="N26" s="127" t="str">
        <f>_xlfn.IFNA(VLOOKUP(Clientgegevens!P14,'Data en informatie'!Q:R,2,FALSE),"")</f>
        <v/>
      </c>
      <c r="O26" s="127" t="str">
        <f t="shared" si="9"/>
        <v/>
      </c>
      <c r="P26" s="207" t="str">
        <f t="shared" ca="1" si="3"/>
        <v/>
      </c>
      <c r="Q26" s="151" t="str">
        <f ca="1">IFERROR(IF(R26="Maatwerk","Maatwerk",IF(R26="Niet meerzorg waardig","Niet meerzorg waardig",IF(ISBLANK(Voorblad!$C$17),"",(Y26*Voorblad!$C$17)))),"")</f>
        <v/>
      </c>
      <c r="R26" s="152" t="str">
        <f t="shared" ca="1" si="10"/>
        <v/>
      </c>
      <c r="S26" s="152" t="str">
        <f>IFERROR(IF((ISBLANK(Voorblad!$C$17)),"",IF(R26&lt;&gt;"Maatwerk","",Y26*Voorblad!$C$17)),"")</f>
        <v/>
      </c>
      <c r="T26" s="208" t="str">
        <f t="shared" ca="1" si="4"/>
        <v/>
      </c>
      <c r="U26" s="208" t="str">
        <f t="shared" ca="1" si="5"/>
        <v/>
      </c>
      <c r="V26" s="152" t="str">
        <f t="shared" ca="1" si="11"/>
        <v/>
      </c>
      <c r="W26" s="319" t="e">
        <f t="shared" ca="1" si="6"/>
        <v>#VALUE!</v>
      </c>
      <c r="X26" s="236">
        <f>'Data en informatie'!$Z$40</f>
        <v>1601.96</v>
      </c>
      <c r="Y26" s="236" t="str">
        <f t="shared" ca="1" si="7"/>
        <v/>
      </c>
      <c r="Z26" s="3" t="str">
        <f>IFERROR(VLOOKUP(C26,'Data en informatie'!A$25:B$41,2,0),"")</f>
        <v/>
      </c>
      <c r="AA26" s="3" t="str">
        <f>IFERROR(VLOOKUP(C26,'Data en informatie'!A$1:C$18,3,0),"")</f>
        <v/>
      </c>
    </row>
    <row r="27" spans="2:27" x14ac:dyDescent="0.25">
      <c r="B27" s="150" t="str">
        <f>IF(Voorblad!$C$23="Meervoudige aanvraag (groepsmeerzorg)",Clientgegevens!D15,"")</f>
        <v/>
      </c>
      <c r="C27" s="150" t="str">
        <f>IF(Voorblad!$C$23="Meervoudige aanvraag (groepsmeerzorg)",Clientgegevens!J15, "")</f>
        <v/>
      </c>
      <c r="D27" s="313"/>
      <c r="E27" s="313"/>
      <c r="F27" s="313"/>
      <c r="G27" s="128">
        <f t="shared" si="8"/>
        <v>0</v>
      </c>
      <c r="H27" s="313"/>
      <c r="I27" s="128">
        <f t="shared" si="1"/>
        <v>0</v>
      </c>
      <c r="J27" s="314"/>
      <c r="K27" s="128" t="str">
        <f>IFERROR(VLOOKUP(C27,'Data en informatie'!A:G,7,FALSE),"")</f>
        <v/>
      </c>
      <c r="L27" s="127">
        <f t="shared" si="2"/>
        <v>0</v>
      </c>
      <c r="M27" s="128" t="str">
        <f>IFERROR(IF(AND(Clientgegevens!L15="Nee",Clientgegevens!N15="Nee"),(D27+F27-J27+K27+L27),IF(AND(Clientgegevens!L15="Ja",Clientgegevens!N15="Nee"),(G27-J27+K27+L27),IF(AND(Clientgegevens!L15="Nee",Clientgegevens!N15="Ja"),(D27+F27+H27-J27+K27+L27),(G27+I27-J27+K27+L27)))),"")</f>
        <v/>
      </c>
      <c r="N27" s="127" t="str">
        <f>_xlfn.IFNA(VLOOKUP(Clientgegevens!P15,'Data en informatie'!Q:R,2,FALSE),"")</f>
        <v/>
      </c>
      <c r="O27" s="127" t="str">
        <f t="shared" si="9"/>
        <v/>
      </c>
      <c r="P27" s="207" t="str">
        <f t="shared" ca="1" si="3"/>
        <v/>
      </c>
      <c r="Q27" s="151" t="str">
        <f ca="1">IFERROR(IF(R27="Maatwerk","Maatwerk",IF(R27="Niet meerzorg waardig","Niet meerzorg waardig",IF(ISBLANK(Voorblad!$C$17),"",(Y27*Voorblad!$C$17)))),"")</f>
        <v/>
      </c>
      <c r="R27" s="152" t="str">
        <f t="shared" ca="1" si="10"/>
        <v/>
      </c>
      <c r="S27" s="152" t="str">
        <f>IFERROR(IF((ISBLANK(Voorblad!$C$17)),"",IF(R27&lt;&gt;"Maatwerk","",Y27*Voorblad!$C$17)),"")</f>
        <v/>
      </c>
      <c r="T27" s="208" t="str">
        <f t="shared" ca="1" si="4"/>
        <v/>
      </c>
      <c r="U27" s="208" t="str">
        <f t="shared" ca="1" si="5"/>
        <v/>
      </c>
      <c r="V27" s="152" t="str">
        <f t="shared" ca="1" si="11"/>
        <v/>
      </c>
      <c r="W27" s="319" t="e">
        <f t="shared" ca="1" si="6"/>
        <v>#VALUE!</v>
      </c>
      <c r="X27" s="236">
        <f>'Data en informatie'!$Z$40</f>
        <v>1601.96</v>
      </c>
      <c r="Y27" s="236" t="str">
        <f t="shared" ca="1" si="7"/>
        <v/>
      </c>
      <c r="Z27" s="3" t="str">
        <f>IFERROR(VLOOKUP(C27,'Data en informatie'!A$25:B$41,2,0),"")</f>
        <v/>
      </c>
      <c r="AA27" s="3" t="str">
        <f>IFERROR(VLOOKUP(C27,'Data en informatie'!A$1:C$18,3,0),"")</f>
        <v/>
      </c>
    </row>
    <row r="28" spans="2:27" x14ac:dyDescent="0.25">
      <c r="B28" s="150" t="str">
        <f>IF(Voorblad!$C$23="Meervoudige aanvraag (groepsmeerzorg)",Clientgegevens!D16,"")</f>
        <v/>
      </c>
      <c r="C28" s="150" t="str">
        <f>IF(Voorblad!$C$23="Meervoudige aanvraag (groepsmeerzorg)",Clientgegevens!J16, "")</f>
        <v/>
      </c>
      <c r="D28" s="313"/>
      <c r="E28" s="313"/>
      <c r="F28" s="313"/>
      <c r="G28" s="128">
        <f t="shared" si="8"/>
        <v>0</v>
      </c>
      <c r="H28" s="313"/>
      <c r="I28" s="128">
        <f t="shared" si="1"/>
        <v>0</v>
      </c>
      <c r="J28" s="314"/>
      <c r="K28" s="128" t="str">
        <f>IFERROR(VLOOKUP(C28,'Data en informatie'!A:G,7,FALSE),"")</f>
        <v/>
      </c>
      <c r="L28" s="127">
        <f t="shared" si="2"/>
        <v>0</v>
      </c>
      <c r="M28" s="128" t="str">
        <f>IFERROR(IF(AND(Clientgegevens!L16="Nee",Clientgegevens!N16="Nee"),(D28+F28-J28+K28+L28),IF(AND(Clientgegevens!L16="Ja",Clientgegevens!N16="Nee"),(G28-J28+K28+L28),IF(AND(Clientgegevens!L16="Nee",Clientgegevens!N16="Ja"),(D28+F28+H28-J28+K28+L28),(G28+I28-J28+K28+L28)))),"")</f>
        <v/>
      </c>
      <c r="N28" s="127" t="str">
        <f>_xlfn.IFNA(VLOOKUP(Clientgegevens!P16,'Data en informatie'!Q:R,2,FALSE),"")</f>
        <v/>
      </c>
      <c r="O28" s="127" t="str">
        <f t="shared" si="9"/>
        <v/>
      </c>
      <c r="P28" s="207" t="str">
        <f t="shared" ca="1" si="3"/>
        <v/>
      </c>
      <c r="Q28" s="151" t="str">
        <f ca="1">IFERROR(IF(R28="Maatwerk","Maatwerk",IF(R28="Niet meerzorg waardig","Niet meerzorg waardig",IF(ISBLANK(Voorblad!$C$17),"",(Y28*Voorblad!$C$17)))),"")</f>
        <v/>
      </c>
      <c r="R28" s="152" t="str">
        <f t="shared" ca="1" si="10"/>
        <v/>
      </c>
      <c r="S28" s="152" t="str">
        <f>IFERROR(IF((ISBLANK(Voorblad!$C$17)),"",IF(R28&lt;&gt;"Maatwerk","",Y28*Voorblad!$C$17)),"")</f>
        <v/>
      </c>
      <c r="T28" s="208" t="str">
        <f t="shared" ca="1" si="4"/>
        <v/>
      </c>
      <c r="U28" s="208" t="str">
        <f t="shared" ca="1" si="5"/>
        <v/>
      </c>
      <c r="V28" s="152" t="str">
        <f t="shared" ca="1" si="11"/>
        <v/>
      </c>
      <c r="W28" s="319" t="e">
        <f t="shared" ca="1" si="6"/>
        <v>#VALUE!</v>
      </c>
      <c r="X28" s="236">
        <f>'Data en informatie'!$Z$40</f>
        <v>1601.96</v>
      </c>
      <c r="Y28" s="236" t="str">
        <f t="shared" ca="1" si="7"/>
        <v/>
      </c>
      <c r="Z28" s="3" t="str">
        <f>IFERROR(VLOOKUP(C28,'Data en informatie'!A$25:B$41,2,0),"")</f>
        <v/>
      </c>
      <c r="AA28" s="3" t="str">
        <f>IFERROR(VLOOKUP(C28,'Data en informatie'!A$1:C$18,3,0),"")</f>
        <v/>
      </c>
    </row>
    <row r="29" spans="2:27" x14ac:dyDescent="0.25">
      <c r="B29" s="150" t="str">
        <f>IF(Voorblad!$C$23="Meervoudige aanvraag (groepsmeerzorg)",Clientgegevens!D17,"")</f>
        <v/>
      </c>
      <c r="C29" s="150" t="str">
        <f>IF(Voorblad!$C$23="Meervoudige aanvraag (groepsmeerzorg)",Clientgegevens!J17, "")</f>
        <v/>
      </c>
      <c r="D29" s="313"/>
      <c r="E29" s="313"/>
      <c r="F29" s="313"/>
      <c r="G29" s="128">
        <f t="shared" si="8"/>
        <v>0</v>
      </c>
      <c r="H29" s="313"/>
      <c r="I29" s="128">
        <f t="shared" si="1"/>
        <v>0</v>
      </c>
      <c r="J29" s="314"/>
      <c r="K29" s="128" t="str">
        <f>IFERROR(VLOOKUP(C29,'Data en informatie'!A:G,7,FALSE),"")</f>
        <v/>
      </c>
      <c r="L29" s="127">
        <f t="shared" si="2"/>
        <v>0</v>
      </c>
      <c r="M29" s="128" t="str">
        <f>IFERROR(IF(AND(Clientgegevens!L17="Nee",Clientgegevens!N17="Nee"),(D29+F29-J29+K29+L29),IF(AND(Clientgegevens!L17="Ja",Clientgegevens!N17="Nee"),(G29-J29+K29+L29),IF(AND(Clientgegevens!L17="Nee",Clientgegevens!N17="Ja"),(D29+F29+H29-J29+K29+L29),(G29+I29-J29+K29+L29)))),"")</f>
        <v/>
      </c>
      <c r="N29" s="127" t="str">
        <f>_xlfn.IFNA(VLOOKUP(Clientgegevens!P17,'Data en informatie'!Q:R,2,FALSE),"")</f>
        <v/>
      </c>
      <c r="O29" s="127" t="str">
        <f t="shared" si="9"/>
        <v/>
      </c>
      <c r="P29" s="207" t="str">
        <f t="shared" ca="1" si="3"/>
        <v/>
      </c>
      <c r="Q29" s="151" t="str">
        <f ca="1">IFERROR(IF(R29="Maatwerk","Maatwerk",IF(R29="Niet meerzorg waardig","Niet meerzorg waardig",IF(ISBLANK(Voorblad!$C$17),"",(Y29*Voorblad!$C$17)))),"")</f>
        <v/>
      </c>
      <c r="R29" s="152" t="str">
        <f t="shared" ca="1" si="10"/>
        <v/>
      </c>
      <c r="S29" s="152" t="str">
        <f>IFERROR(IF((ISBLANK(Voorblad!$C$17)),"",IF(R29&lt;&gt;"Maatwerk","",Y29*Voorblad!$C$17)),"")</f>
        <v/>
      </c>
      <c r="T29" s="208" t="str">
        <f t="shared" ca="1" si="4"/>
        <v/>
      </c>
      <c r="U29" s="208" t="str">
        <f t="shared" ca="1" si="5"/>
        <v/>
      </c>
      <c r="V29" s="152" t="str">
        <f t="shared" ca="1" si="11"/>
        <v/>
      </c>
      <c r="W29" s="319" t="e">
        <f t="shared" ca="1" si="6"/>
        <v>#VALUE!</v>
      </c>
      <c r="X29" s="236">
        <f>'Data en informatie'!$Z$40</f>
        <v>1601.96</v>
      </c>
      <c r="Y29" s="236" t="str">
        <f t="shared" ca="1" si="7"/>
        <v/>
      </c>
      <c r="Z29" s="3" t="str">
        <f>IFERROR(VLOOKUP(C29,'Data en informatie'!A$25:B$41,2,0),"")</f>
        <v/>
      </c>
      <c r="AA29" s="3" t="str">
        <f>IFERROR(VLOOKUP(C29,'Data en informatie'!A$1:C$18,3,0),"")</f>
        <v/>
      </c>
    </row>
    <row r="30" spans="2:27" x14ac:dyDescent="0.25">
      <c r="B30" s="150" t="str">
        <f>IF(Voorblad!$C$23="Meervoudige aanvraag (groepsmeerzorg)",Clientgegevens!D18,"")</f>
        <v/>
      </c>
      <c r="C30" s="150" t="str">
        <f>IF(Voorblad!$C$23="Meervoudige aanvraag (groepsmeerzorg)",Clientgegevens!J18, "")</f>
        <v/>
      </c>
      <c r="D30" s="313"/>
      <c r="E30" s="313"/>
      <c r="F30" s="313"/>
      <c r="G30" s="128">
        <f t="shared" si="8"/>
        <v>0</v>
      </c>
      <c r="H30" s="313"/>
      <c r="I30" s="128">
        <f t="shared" si="1"/>
        <v>0</v>
      </c>
      <c r="J30" s="314"/>
      <c r="K30" s="128" t="str">
        <f>IFERROR(VLOOKUP(C30,'Data en informatie'!A:G,7,FALSE),"")</f>
        <v/>
      </c>
      <c r="L30" s="127">
        <f t="shared" si="2"/>
        <v>0</v>
      </c>
      <c r="M30" s="128" t="str">
        <f>IFERROR(IF(AND(Clientgegevens!L18="Nee",Clientgegevens!N18="Nee"),(D30+F30-J30+K30+L30),IF(AND(Clientgegevens!L18="Ja",Clientgegevens!N18="Nee"),(G30-J30+K30+L30),IF(AND(Clientgegevens!L18="Nee",Clientgegevens!N18="Ja"),(D30+F30+H30-J30+K30+L30),(G30+I30-J30+K30+L30)))),"")</f>
        <v/>
      </c>
      <c r="N30" s="127" t="str">
        <f>_xlfn.IFNA(VLOOKUP(Clientgegevens!P18,'Data en informatie'!Q:R,2,FALSE),"")</f>
        <v/>
      </c>
      <c r="O30" s="127" t="str">
        <f t="shared" si="9"/>
        <v/>
      </c>
      <c r="P30" s="207" t="str">
        <f t="shared" ca="1" si="3"/>
        <v/>
      </c>
      <c r="Q30" s="151" t="str">
        <f ca="1">IFERROR(IF(R30="Maatwerk","Maatwerk",IF(R30="Niet meerzorg waardig","Niet meerzorg waardig",IF(ISBLANK(Voorblad!$C$17),"",(Y30*Voorblad!$C$17)))),"")</f>
        <v/>
      </c>
      <c r="R30" s="152" t="str">
        <f t="shared" ca="1" si="10"/>
        <v/>
      </c>
      <c r="S30" s="152" t="str">
        <f>IFERROR(IF((ISBLANK(Voorblad!$C$17)),"",IF(R30&lt;&gt;"Maatwerk","",Y30*Voorblad!$C$17)),"")</f>
        <v/>
      </c>
      <c r="T30" s="208" t="str">
        <f t="shared" ca="1" si="4"/>
        <v/>
      </c>
      <c r="U30" s="208" t="str">
        <f t="shared" ca="1" si="5"/>
        <v/>
      </c>
      <c r="V30" s="152" t="str">
        <f t="shared" ca="1" si="11"/>
        <v/>
      </c>
      <c r="W30" s="319" t="e">
        <f t="shared" ca="1" si="6"/>
        <v>#VALUE!</v>
      </c>
      <c r="X30" s="236">
        <f>'Data en informatie'!$Z$40</f>
        <v>1601.96</v>
      </c>
      <c r="Y30" s="236" t="str">
        <f t="shared" ca="1" si="7"/>
        <v/>
      </c>
      <c r="Z30" s="3" t="str">
        <f>IFERROR(VLOOKUP(C30,'Data en informatie'!A$25:B$41,2,0),"")</f>
        <v/>
      </c>
      <c r="AA30" s="3" t="str">
        <f>IFERROR(VLOOKUP(C30,'Data en informatie'!A$1:C$18,3,0),"")</f>
        <v/>
      </c>
    </row>
    <row r="31" spans="2:27" x14ac:dyDescent="0.25">
      <c r="B31" s="150" t="str">
        <f>IF(Voorblad!$C$23="Meervoudige aanvraag (groepsmeerzorg)",Clientgegevens!D19,"")</f>
        <v/>
      </c>
      <c r="C31" s="150" t="str">
        <f>IF(Voorblad!$C$23="Meervoudige aanvraag (groepsmeerzorg)",Clientgegevens!J19, "")</f>
        <v/>
      </c>
      <c r="D31" s="313"/>
      <c r="E31" s="313"/>
      <c r="F31" s="313"/>
      <c r="G31" s="128">
        <f t="shared" si="8"/>
        <v>0</v>
      </c>
      <c r="H31" s="313"/>
      <c r="I31" s="128">
        <f t="shared" si="1"/>
        <v>0</v>
      </c>
      <c r="J31" s="314"/>
      <c r="K31" s="128" t="str">
        <f>IFERROR(VLOOKUP(C31,'Data en informatie'!A:G,7,FALSE),"")</f>
        <v/>
      </c>
      <c r="L31" s="127">
        <f t="shared" si="2"/>
        <v>0</v>
      </c>
      <c r="M31" s="128" t="str">
        <f>IFERROR(IF(AND(Clientgegevens!L19="Nee",Clientgegevens!N19="Nee"),(D31+F31-J31+K31+L31),IF(AND(Clientgegevens!L19="Ja",Clientgegevens!N19="Nee"),(G31-J31+K31+L31),IF(AND(Clientgegevens!L19="Nee",Clientgegevens!N19="Ja"),(D31+F31+H31-J31+K31+L31),(G31+I31-J31+K31+L31)))),"")</f>
        <v/>
      </c>
      <c r="N31" s="127" t="str">
        <f>_xlfn.IFNA(VLOOKUP(Clientgegevens!P19,'Data en informatie'!Q:R,2,FALSE),"")</f>
        <v/>
      </c>
      <c r="O31" s="127" t="str">
        <f t="shared" si="9"/>
        <v/>
      </c>
      <c r="P31" s="207" t="str">
        <f t="shared" ca="1" si="3"/>
        <v/>
      </c>
      <c r="Q31" s="151" t="str">
        <f ca="1">IFERROR(IF(R31="Maatwerk","Maatwerk",IF(R31="Niet meerzorg waardig","Niet meerzorg waardig",IF(ISBLANK(Voorblad!$C$17),"",(Y31*Voorblad!$C$17)))),"")</f>
        <v/>
      </c>
      <c r="R31" s="152" t="str">
        <f t="shared" ca="1" si="10"/>
        <v/>
      </c>
      <c r="S31" s="152" t="str">
        <f>IFERROR(IF((ISBLANK(Voorblad!$C$17)),"",IF(R31&lt;&gt;"Maatwerk","",Y31*Voorblad!$C$17)),"")</f>
        <v/>
      </c>
      <c r="T31" s="208" t="str">
        <f t="shared" ca="1" si="4"/>
        <v/>
      </c>
      <c r="U31" s="208" t="str">
        <f t="shared" ca="1" si="5"/>
        <v/>
      </c>
      <c r="V31" s="152" t="str">
        <f t="shared" ca="1" si="11"/>
        <v/>
      </c>
      <c r="W31" s="319" t="e">
        <f t="shared" ca="1" si="6"/>
        <v>#VALUE!</v>
      </c>
      <c r="X31" s="236">
        <f>'Data en informatie'!$Z$40</f>
        <v>1601.96</v>
      </c>
      <c r="Y31" s="236" t="str">
        <f t="shared" ca="1" si="7"/>
        <v/>
      </c>
      <c r="Z31" s="3" t="str">
        <f>IFERROR(VLOOKUP(C31,'Data en informatie'!A$25:B$41,2,0),"")</f>
        <v/>
      </c>
      <c r="AA31" s="3" t="str">
        <f>IFERROR(VLOOKUP(C31,'Data en informatie'!A$1:C$18,3,0),"")</f>
        <v/>
      </c>
    </row>
    <row r="32" spans="2:27" x14ac:dyDescent="0.25">
      <c r="B32" s="150" t="str">
        <f>IF(Voorblad!$C$23="Meervoudige aanvraag (groepsmeerzorg)",Clientgegevens!D20,"")</f>
        <v/>
      </c>
      <c r="C32" s="150" t="str">
        <f>IF(Voorblad!$C$23="Meervoudige aanvraag (groepsmeerzorg)",Clientgegevens!J20, "")</f>
        <v/>
      </c>
      <c r="D32" s="313"/>
      <c r="E32" s="313"/>
      <c r="F32" s="313"/>
      <c r="G32" s="128">
        <f t="shared" si="8"/>
        <v>0</v>
      </c>
      <c r="H32" s="313"/>
      <c r="I32" s="128">
        <f t="shared" si="1"/>
        <v>0</v>
      </c>
      <c r="J32" s="314"/>
      <c r="K32" s="128" t="str">
        <f>IFERROR(VLOOKUP(C32,'Data en informatie'!A:G,7,FALSE),"")</f>
        <v/>
      </c>
      <c r="L32" s="127">
        <f t="shared" si="2"/>
        <v>0</v>
      </c>
      <c r="M32" s="128" t="str">
        <f>IFERROR(IF(AND(Clientgegevens!L20="Nee",Clientgegevens!N20="Nee"),(D32+F32-J32+K32+L32),IF(AND(Clientgegevens!L20="Ja",Clientgegevens!N20="Nee"),(G32-J32+K32+L32),IF(AND(Clientgegevens!L20="Nee",Clientgegevens!N20="Ja"),(D32+F32+H32-J32+K32+L32),(G32+I32-J32+K32+L32)))),"")</f>
        <v/>
      </c>
      <c r="N32" s="127" t="str">
        <f>_xlfn.IFNA(VLOOKUP(Clientgegevens!P20,'Data en informatie'!Q:R,2,FALSE),"")</f>
        <v/>
      </c>
      <c r="O32" s="127" t="str">
        <f t="shared" si="9"/>
        <v/>
      </c>
      <c r="P32" s="207" t="str">
        <f t="shared" ca="1" si="3"/>
        <v/>
      </c>
      <c r="Q32" s="151" t="str">
        <f ca="1">IFERROR(IF(R32="Maatwerk","Maatwerk",IF(R32="Niet meerzorg waardig","Niet meerzorg waardig",IF(ISBLANK(Voorblad!$C$17),"",(Y32*Voorblad!$C$17)))),"")</f>
        <v/>
      </c>
      <c r="R32" s="152" t="str">
        <f t="shared" ca="1" si="10"/>
        <v/>
      </c>
      <c r="S32" s="152" t="str">
        <f>IFERROR(IF((ISBLANK(Voorblad!$C$17)),"",IF(R32&lt;&gt;"Maatwerk","",Y32*Voorblad!$C$17)),"")</f>
        <v/>
      </c>
      <c r="T32" s="208" t="str">
        <f t="shared" ca="1" si="4"/>
        <v/>
      </c>
      <c r="U32" s="208" t="str">
        <f t="shared" ca="1" si="5"/>
        <v/>
      </c>
      <c r="V32" s="152" t="str">
        <f t="shared" ca="1" si="11"/>
        <v/>
      </c>
      <c r="W32" s="319" t="e">
        <f t="shared" ca="1" si="6"/>
        <v>#VALUE!</v>
      </c>
      <c r="X32" s="236">
        <f>'Data en informatie'!$Z$40</f>
        <v>1601.96</v>
      </c>
      <c r="Y32" s="236" t="str">
        <f t="shared" ca="1" si="7"/>
        <v/>
      </c>
      <c r="Z32" s="3" t="str">
        <f>IFERROR(VLOOKUP(C32,'Data en informatie'!A$25:B$41,2,0),"")</f>
        <v/>
      </c>
      <c r="AA32" s="3" t="str">
        <f>IFERROR(VLOOKUP(C32,'Data en informatie'!A$1:C$18,3,0),"")</f>
        <v/>
      </c>
    </row>
    <row r="33" spans="2:27" x14ac:dyDescent="0.25">
      <c r="B33" s="150" t="str">
        <f>IF(Voorblad!$C$23="Meervoudige aanvraag (groepsmeerzorg)",Clientgegevens!D21,"")</f>
        <v/>
      </c>
      <c r="C33" s="150" t="str">
        <f>IF(Voorblad!$C$23="Meervoudige aanvraag (groepsmeerzorg)",Clientgegevens!J21, "")</f>
        <v/>
      </c>
      <c r="D33" s="313"/>
      <c r="E33" s="313"/>
      <c r="F33" s="313"/>
      <c r="G33" s="128">
        <f t="shared" si="8"/>
        <v>0</v>
      </c>
      <c r="H33" s="313"/>
      <c r="I33" s="128">
        <f t="shared" si="1"/>
        <v>0</v>
      </c>
      <c r="J33" s="314"/>
      <c r="K33" s="128" t="str">
        <f>IFERROR(VLOOKUP(C33,'Data en informatie'!A:G,7,FALSE),"")</f>
        <v/>
      </c>
      <c r="L33" s="127">
        <f t="shared" si="2"/>
        <v>0</v>
      </c>
      <c r="M33" s="128" t="str">
        <f>IFERROR(IF(AND(Clientgegevens!L21="Nee",Clientgegevens!N21="Nee"),(D33+F33-J33+K33+L33),IF(AND(Clientgegevens!L21="Ja",Clientgegevens!N21="Nee"),(G33-J33+K33+L33),IF(AND(Clientgegevens!L21="Nee",Clientgegevens!N21="Ja"),(D33+F33+H33-J33+K33+L33),(G33+I33-J33+K33+L33)))),"")</f>
        <v/>
      </c>
      <c r="N33" s="127" t="str">
        <f>_xlfn.IFNA(VLOOKUP(Clientgegevens!P21,'Data en informatie'!Q:R,2,FALSE),"")</f>
        <v/>
      </c>
      <c r="O33" s="127" t="str">
        <f t="shared" si="9"/>
        <v/>
      </c>
      <c r="P33" s="207" t="str">
        <f t="shared" ca="1" si="3"/>
        <v/>
      </c>
      <c r="Q33" s="151" t="str">
        <f ca="1">IFERROR(IF(R33="Maatwerk","Maatwerk",IF(R33="Niet meerzorg waardig","Niet meerzorg waardig",IF(ISBLANK(Voorblad!$C$17),"",(Y33*Voorblad!$C$17)))),"")</f>
        <v/>
      </c>
      <c r="R33" s="152" t="str">
        <f t="shared" ca="1" si="10"/>
        <v/>
      </c>
      <c r="S33" s="152" t="str">
        <f>IFERROR(IF((ISBLANK(Voorblad!$C$17)),"",IF(R33&lt;&gt;"Maatwerk","",Y33*Voorblad!$C$17)),"")</f>
        <v/>
      </c>
      <c r="T33" s="208" t="str">
        <f t="shared" ca="1" si="4"/>
        <v/>
      </c>
      <c r="U33" s="208" t="str">
        <f t="shared" ca="1" si="5"/>
        <v/>
      </c>
      <c r="V33" s="152" t="str">
        <f t="shared" ca="1" si="11"/>
        <v/>
      </c>
      <c r="W33" s="319" t="e">
        <f t="shared" ca="1" si="6"/>
        <v>#VALUE!</v>
      </c>
      <c r="X33" s="236">
        <f>'Data en informatie'!$Z$40</f>
        <v>1601.96</v>
      </c>
      <c r="Y33" s="236" t="str">
        <f t="shared" ca="1" si="7"/>
        <v/>
      </c>
      <c r="Z33" s="3" t="str">
        <f>IFERROR(VLOOKUP(C33,'Data en informatie'!A$25:B$41,2,0),"")</f>
        <v/>
      </c>
      <c r="AA33" s="3" t="str">
        <f>IFERROR(VLOOKUP(C33,'Data en informatie'!A$1:C$18,3,0),"")</f>
        <v/>
      </c>
    </row>
    <row r="34" spans="2:27" x14ac:dyDescent="0.25">
      <c r="B34" s="150" t="str">
        <f>IF(Voorblad!$C$23="Meervoudige aanvraag (groepsmeerzorg)",Clientgegevens!D22,"")</f>
        <v/>
      </c>
      <c r="C34" s="150" t="str">
        <f>IF(Voorblad!$C$23="Meervoudige aanvraag (groepsmeerzorg)",Clientgegevens!J22, "")</f>
        <v/>
      </c>
      <c r="D34" s="313"/>
      <c r="E34" s="313"/>
      <c r="F34" s="313"/>
      <c r="G34" s="128">
        <f t="shared" si="8"/>
        <v>0</v>
      </c>
      <c r="H34" s="313"/>
      <c r="I34" s="128">
        <f t="shared" si="1"/>
        <v>0</v>
      </c>
      <c r="J34" s="314"/>
      <c r="K34" s="128" t="str">
        <f>IFERROR(VLOOKUP(C34,'Data en informatie'!A:G,7,FALSE),"")</f>
        <v/>
      </c>
      <c r="L34" s="127">
        <f t="shared" si="2"/>
        <v>0</v>
      </c>
      <c r="M34" s="128" t="str">
        <f>IFERROR(IF(AND(Clientgegevens!L22="Nee",Clientgegevens!N22="Nee"),(D34+F34-J34+K34+L34),IF(AND(Clientgegevens!L22="Ja",Clientgegevens!N22="Nee"),(G34-J34+K34+L34),IF(AND(Clientgegevens!L22="Nee",Clientgegevens!N22="Ja"),(D34+F34+H34-J34+K34+L34),(G34+I34-J34+K34+L34)))),"")</f>
        <v/>
      </c>
      <c r="N34" s="127" t="str">
        <f>_xlfn.IFNA(VLOOKUP(Clientgegevens!P22,'Data en informatie'!Q:R,2,FALSE),"")</f>
        <v/>
      </c>
      <c r="O34" s="127" t="str">
        <f t="shared" si="9"/>
        <v/>
      </c>
      <c r="P34" s="207" t="str">
        <f t="shared" ca="1" si="3"/>
        <v/>
      </c>
      <c r="Q34" s="151" t="str">
        <f ca="1">IFERROR(IF(R34="Maatwerk","Maatwerk",IF(R34="Niet meerzorg waardig","Niet meerzorg waardig",IF(ISBLANK(Voorblad!$C$17),"",(Y34*Voorblad!$C$17)))),"")</f>
        <v/>
      </c>
      <c r="R34" s="152" t="str">
        <f t="shared" ca="1" si="10"/>
        <v/>
      </c>
      <c r="S34" s="152" t="str">
        <f>IFERROR(IF((ISBLANK(Voorblad!$C$17)),"",IF(R34&lt;&gt;"Maatwerk","",Y34*Voorblad!$C$17)),"")</f>
        <v/>
      </c>
      <c r="T34" s="208" t="str">
        <f t="shared" ca="1" si="4"/>
        <v/>
      </c>
      <c r="U34" s="208" t="str">
        <f t="shared" ca="1" si="5"/>
        <v/>
      </c>
      <c r="V34" s="152" t="str">
        <f t="shared" ca="1" si="11"/>
        <v/>
      </c>
      <c r="W34" s="319" t="e">
        <f t="shared" ca="1" si="6"/>
        <v>#VALUE!</v>
      </c>
      <c r="X34" s="236">
        <f>'Data en informatie'!$Z$40</f>
        <v>1601.96</v>
      </c>
      <c r="Y34" s="236" t="str">
        <f t="shared" ca="1" si="7"/>
        <v/>
      </c>
      <c r="Z34" s="3" t="str">
        <f>IFERROR(VLOOKUP(C34,'Data en informatie'!A$25:B$41,2,0),"")</f>
        <v/>
      </c>
      <c r="AA34" s="3" t="str">
        <f>IFERROR(VLOOKUP(C34,'Data en informatie'!A$1:C$18,3,0),"")</f>
        <v/>
      </c>
    </row>
    <row r="35" spans="2:27" x14ac:dyDescent="0.25">
      <c r="B35" s="150" t="str">
        <f>IF(Voorblad!$C$23="Meervoudige aanvraag (groepsmeerzorg)",Clientgegevens!D23,"")</f>
        <v/>
      </c>
      <c r="C35" s="150" t="str">
        <f>IF(Voorblad!$C$23="Meervoudige aanvraag (groepsmeerzorg)",Clientgegevens!J23, "")</f>
        <v/>
      </c>
      <c r="D35" s="313"/>
      <c r="E35" s="313"/>
      <c r="F35" s="313"/>
      <c r="G35" s="128">
        <f t="shared" si="8"/>
        <v>0</v>
      </c>
      <c r="H35" s="313"/>
      <c r="I35" s="128">
        <f t="shared" si="1"/>
        <v>0</v>
      </c>
      <c r="J35" s="314"/>
      <c r="K35" s="128" t="str">
        <f>IFERROR(VLOOKUP(C35,'Data en informatie'!A:G,7,FALSE),"")</f>
        <v/>
      </c>
      <c r="L35" s="127">
        <f t="shared" si="2"/>
        <v>0</v>
      </c>
      <c r="M35" s="128" t="str">
        <f>IFERROR(IF(AND(Clientgegevens!L23="Nee",Clientgegevens!N23="Nee"),(D35+F35-J35+K35+L35),IF(AND(Clientgegevens!L23="Ja",Clientgegevens!N23="Nee"),(G35-J35+K35+L35),IF(AND(Clientgegevens!L23="Nee",Clientgegevens!N23="Ja"),(D35+F35+H35-J35+K35+L35),(G35+I35-J35+K35+L35)))),"")</f>
        <v/>
      </c>
      <c r="N35" s="127" t="str">
        <f>_xlfn.IFNA(VLOOKUP(Clientgegevens!P23,'Data en informatie'!Q:R,2,FALSE),"")</f>
        <v/>
      </c>
      <c r="O35" s="127" t="str">
        <f t="shared" si="9"/>
        <v/>
      </c>
      <c r="P35" s="207" t="str">
        <f t="shared" ca="1" si="3"/>
        <v/>
      </c>
      <c r="Q35" s="151" t="str">
        <f ca="1">IFERROR(IF(R35="Maatwerk","Maatwerk",IF(R35="Niet meerzorg waardig","Niet meerzorg waardig",IF(ISBLANK(Voorblad!$C$17),"",(Y35*Voorblad!$C$17)))),"")</f>
        <v/>
      </c>
      <c r="R35" s="152" t="str">
        <f t="shared" ca="1" si="10"/>
        <v/>
      </c>
      <c r="S35" s="152" t="str">
        <f>IFERROR(IF((ISBLANK(Voorblad!$C$17)),"",IF(R35&lt;&gt;"Maatwerk","",Y35*Voorblad!$C$17)),"")</f>
        <v/>
      </c>
      <c r="T35" s="208" t="str">
        <f t="shared" ca="1" si="4"/>
        <v/>
      </c>
      <c r="U35" s="208" t="str">
        <f t="shared" ca="1" si="5"/>
        <v/>
      </c>
      <c r="V35" s="152" t="str">
        <f t="shared" ca="1" si="11"/>
        <v/>
      </c>
      <c r="W35" s="319" t="e">
        <f t="shared" ca="1" si="6"/>
        <v>#VALUE!</v>
      </c>
      <c r="X35" s="236">
        <f>'Data en informatie'!$Z$40</f>
        <v>1601.96</v>
      </c>
      <c r="Y35" s="236" t="str">
        <f t="shared" ca="1" si="7"/>
        <v/>
      </c>
      <c r="Z35" s="3" t="str">
        <f>IFERROR(VLOOKUP(C35,'Data en informatie'!A$25:B$41,2,0),"")</f>
        <v/>
      </c>
      <c r="AA35" s="3" t="str">
        <f>IFERROR(VLOOKUP(C35,'Data en informatie'!A$1:C$18,3,0),"")</f>
        <v/>
      </c>
    </row>
    <row r="36" spans="2:27" x14ac:dyDescent="0.25">
      <c r="B36" s="406" t="s">
        <v>1614</v>
      </c>
      <c r="C36" s="407"/>
      <c r="D36" s="407"/>
      <c r="E36" s="407"/>
      <c r="F36" s="407"/>
      <c r="G36" s="407"/>
      <c r="H36" s="407"/>
      <c r="I36" s="407"/>
      <c r="J36" s="407"/>
      <c r="K36" s="407"/>
      <c r="L36" s="407"/>
      <c r="M36" s="407"/>
      <c r="N36" s="407"/>
      <c r="O36" s="407"/>
      <c r="P36" s="408"/>
      <c r="Q36" s="151">
        <f t="shared" ref="Q36:V36" ca="1" si="12">SUM(Q19:Q35)</f>
        <v>0</v>
      </c>
      <c r="R36" s="152">
        <f ca="1">SUM(R19:R35)</f>
        <v>0</v>
      </c>
      <c r="S36" s="152">
        <f t="shared" si="12"/>
        <v>0</v>
      </c>
      <c r="T36" s="152">
        <f t="shared" ca="1" si="12"/>
        <v>0</v>
      </c>
      <c r="U36" s="152">
        <f t="shared" ca="1" si="12"/>
        <v>0</v>
      </c>
      <c r="V36" s="152">
        <f t="shared" ca="1" si="12"/>
        <v>0</v>
      </c>
      <c r="W36" s="275"/>
      <c r="Y36" s="280">
        <f ca="1">SUM(Y19:Y35)</f>
        <v>0</v>
      </c>
    </row>
    <row r="37" spans="2:27" x14ac:dyDescent="0.25">
      <c r="Q37" s="25"/>
      <c r="T37" s="3"/>
      <c r="U37" s="3"/>
    </row>
    <row r="38" spans="2:27" ht="15.75" customHeight="1" x14ac:dyDescent="0.25">
      <c r="Q38" s="25"/>
      <c r="T38" s="3"/>
      <c r="U38" s="3"/>
    </row>
    <row r="39" spans="2:27" s="31" customFormat="1" hidden="1" x14ac:dyDescent="0.25">
      <c r="B39" s="2" t="s">
        <v>1623</v>
      </c>
      <c r="E39" s="387" t="s">
        <v>1622</v>
      </c>
      <c r="F39" s="387"/>
      <c r="G39" s="387"/>
      <c r="H39" s="387"/>
      <c r="R39" s="44"/>
      <c r="S39" s="44"/>
      <c r="T39" s="44"/>
      <c r="U39" s="44"/>
    </row>
    <row r="40" spans="2:27" s="31" customFormat="1" hidden="1" x14ac:dyDescent="0.25">
      <c r="E40" s="405">
        <v>7.1177715000000003E-2</v>
      </c>
      <c r="F40" s="405"/>
      <c r="G40" s="405"/>
      <c r="H40" s="187">
        <f ca="1">H42*E40</f>
        <v>0</v>
      </c>
      <c r="R40" s="44"/>
      <c r="S40" s="44"/>
      <c r="T40" s="44"/>
      <c r="U40" s="44"/>
    </row>
    <row r="41" spans="2:27" s="31" customFormat="1" hidden="1" x14ac:dyDescent="0.25">
      <c r="E41" s="404" t="s">
        <v>1559</v>
      </c>
      <c r="F41" s="404"/>
      <c r="G41" s="404"/>
      <c r="H41" s="130" t="str">
        <f>IF(C13=0,"Niet van toepassing",IF(C13&gt;H40,"Nee","Ja"))</f>
        <v>Niet van toepassing</v>
      </c>
      <c r="R41" s="44"/>
      <c r="S41" s="44"/>
      <c r="T41" s="44"/>
      <c r="U41" s="44"/>
    </row>
    <row r="42" spans="2:27" hidden="1" x14ac:dyDescent="0.25">
      <c r="E42" s="404" t="s">
        <v>1560</v>
      </c>
      <c r="F42" s="404"/>
      <c r="G42" s="404"/>
      <c r="H42" s="190">
        <f ca="1">R36+U36</f>
        <v>0</v>
      </c>
    </row>
    <row r="43" spans="2:27" hidden="1" x14ac:dyDescent="0.25">
      <c r="E43" s="404"/>
      <c r="F43" s="404"/>
      <c r="G43" s="404"/>
      <c r="H43" s="130"/>
    </row>
    <row r="44" spans="2:27" hidden="1" x14ac:dyDescent="0.25">
      <c r="E44" s="404" t="s">
        <v>1231</v>
      </c>
      <c r="F44" s="404"/>
      <c r="G44" s="404"/>
      <c r="H44" s="191">
        <f ca="1">IF(C13-H40&lt;0,0,C13-H40)</f>
        <v>0</v>
      </c>
    </row>
    <row r="45" spans="2:27" hidden="1" x14ac:dyDescent="0.25">
      <c r="E45" s="404" t="s">
        <v>1238</v>
      </c>
      <c r="F45" s="404"/>
      <c r="G45" s="404"/>
      <c r="H45" s="192" t="e">
        <f ca="1">H44/C5</f>
        <v>#DIV/0!</v>
      </c>
    </row>
  </sheetData>
  <sheetProtection algorithmName="SHA-512" hashValue="W54sqcVcxbCqk5lPKZhGP8a5cVKTwL87uaeBAfowcg2Lt3AE8zf6gwVJjGV/XaUQJ/SFD+atUmcGdUPT9QAzfQ==" saltValue="JuVBrIsN24nv0qw5WPkyEQ==" spinCount="100000" sheet="1" objects="1" scenarios="1"/>
  <mergeCells count="43">
    <mergeCell ref="Z16:Z18"/>
    <mergeCell ref="AA16:AA18"/>
    <mergeCell ref="X16:X18"/>
    <mergeCell ref="Y16:Y18"/>
    <mergeCell ref="V16:V18"/>
    <mergeCell ref="W16:W18"/>
    <mergeCell ref="O16:O18"/>
    <mergeCell ref="T16:T18"/>
    <mergeCell ref="Q16:Q18"/>
    <mergeCell ref="P16:P18"/>
    <mergeCell ref="M16:M18"/>
    <mergeCell ref="U16:U18"/>
    <mergeCell ref="C4:G4"/>
    <mergeCell ref="E45:G45"/>
    <mergeCell ref="E41:G41"/>
    <mergeCell ref="E40:G40"/>
    <mergeCell ref="E39:H39"/>
    <mergeCell ref="B36:P36"/>
    <mergeCell ref="C5:G5"/>
    <mergeCell ref="E42:G42"/>
    <mergeCell ref="E44:G44"/>
    <mergeCell ref="C8:E8"/>
    <mergeCell ref="E43:G43"/>
    <mergeCell ref="K16:K18"/>
    <mergeCell ref="J16:J18"/>
    <mergeCell ref="N16:N18"/>
    <mergeCell ref="L16:L18"/>
    <mergeCell ref="B2:G2"/>
    <mergeCell ref="F7:H7"/>
    <mergeCell ref="F8:H8"/>
    <mergeCell ref="R16:R18"/>
    <mergeCell ref="S16:S18"/>
    <mergeCell ref="C11:D11"/>
    <mergeCell ref="C12:D12"/>
    <mergeCell ref="C13:D13"/>
    <mergeCell ref="C14:D14"/>
    <mergeCell ref="D17:G17"/>
    <mergeCell ref="H17:I17"/>
    <mergeCell ref="B16:C17"/>
    <mergeCell ref="B10:D10"/>
    <mergeCell ref="D16:G16"/>
    <mergeCell ref="H16:I16"/>
    <mergeCell ref="C7:E7"/>
  </mergeCells>
  <conditionalFormatting sqref="B36">
    <cfRule type="cellIs" dxfId="72" priority="32" operator="equal">
      <formula>0</formula>
    </cfRule>
  </conditionalFormatting>
  <conditionalFormatting sqref="B19:C35">
    <cfRule type="cellIs" dxfId="71" priority="63" operator="equal">
      <formula>0</formula>
    </cfRule>
  </conditionalFormatting>
  <conditionalFormatting sqref="B11:D12 D19:F35 H19:H35">
    <cfRule type="containsBlanks" dxfId="70" priority="48">
      <formula>LEN(TRIM(B11))=0</formula>
    </cfRule>
  </conditionalFormatting>
  <conditionalFormatting sqref="C8">
    <cfRule type="containsBlanks" dxfId="69" priority="35">
      <formula>LEN(TRIM(C8))=0</formula>
    </cfRule>
  </conditionalFormatting>
  <conditionalFormatting sqref="C11:D12">
    <cfRule type="cellIs" dxfId="68" priority="47" operator="equal">
      <formula>0</formula>
    </cfRule>
  </conditionalFormatting>
  <conditionalFormatting sqref="G19:G35">
    <cfRule type="cellIs" dxfId="67" priority="55" operator="equal">
      <formula>0</formula>
    </cfRule>
  </conditionalFormatting>
  <conditionalFormatting sqref="I19:J35">
    <cfRule type="cellIs" dxfId="66" priority="64" operator="equal">
      <formula>0</formula>
    </cfRule>
  </conditionalFormatting>
  <conditionalFormatting sqref="J19:J35">
    <cfRule type="containsBlanks" dxfId="65" priority="61">
      <formula>LEN(TRIM(J19))=0</formula>
    </cfRule>
  </conditionalFormatting>
  <conditionalFormatting sqref="K19:K35">
    <cfRule type="cellIs" dxfId="64" priority="7" operator="equal">
      <formula>0</formula>
    </cfRule>
  </conditionalFormatting>
  <conditionalFormatting sqref="L19:Q35">
    <cfRule type="cellIs" dxfId="63" priority="38" operator="equal">
      <formula>0</formula>
    </cfRule>
    <cfRule type="cellIs" dxfId="62" priority="39" operator="lessThan">
      <formula>0</formula>
    </cfRule>
  </conditionalFormatting>
  <conditionalFormatting sqref="M19:M35">
    <cfRule type="cellIs" dxfId="61" priority="33" operator="lessThan">
      <formula>0</formula>
    </cfRule>
  </conditionalFormatting>
  <conditionalFormatting sqref="P19:Q35">
    <cfRule type="containsText" dxfId="60" priority="37" operator="containsText" text="Niet meerzorg waardig">
      <formula>NOT(ISERROR(SEARCH("Niet meerzorg waardig",P19)))</formula>
    </cfRule>
  </conditionalFormatting>
  <conditionalFormatting sqref="Q36">
    <cfRule type="containsText" dxfId="59" priority="13" operator="containsText" text="Niet meerzorg waardig">
      <formula>NOT(ISERROR(SEARCH("Niet meerzorg waardig",Q36)))</formula>
    </cfRule>
    <cfRule type="cellIs" dxfId="58" priority="14" operator="equal">
      <formula>0</formula>
    </cfRule>
    <cfRule type="cellIs" dxfId="57" priority="15" operator="lessThan">
      <formula>0</formula>
    </cfRule>
  </conditionalFormatting>
  <conditionalFormatting sqref="R19:W19 R20:S20 T20:W35 S21:S35 R21:R36">
    <cfRule type="cellIs" dxfId="56" priority="49" operator="equal">
      <formula>0</formula>
    </cfRule>
    <cfRule type="cellIs" dxfId="55" priority="50" operator="lessThan">
      <formula>0</formula>
    </cfRule>
  </conditionalFormatting>
  <conditionalFormatting sqref="S36:W36">
    <cfRule type="cellIs" dxfId="54" priority="24" operator="equal">
      <formula>0</formula>
    </cfRule>
    <cfRule type="cellIs" dxfId="53" priority="25" operator="lessThan">
      <formula>0</formula>
    </cfRule>
  </conditionalFormatting>
  <conditionalFormatting sqref="X19:Y35">
    <cfRule type="cellIs" dxfId="52" priority="4" operator="equal">
      <formula>0</formula>
    </cfRule>
    <cfRule type="cellIs" dxfId="51" priority="5" operator="lessThan">
      <formula>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20FB3-5F58-4E85-81C5-92DB0B0A82DC}">
  <sheetPr codeName="Blad8"/>
  <dimension ref="A1:K1004"/>
  <sheetViews>
    <sheetView showGridLines="0" zoomScaleNormal="100" workbookViewId="0">
      <selection activeCell="E8" sqref="E8"/>
    </sheetView>
  </sheetViews>
  <sheetFormatPr defaultColWidth="0" defaultRowHeight="15" zeroHeight="1" x14ac:dyDescent="0.25"/>
  <cols>
    <col min="1" max="1" width="2.85546875" style="3" customWidth="1"/>
    <col min="2" max="2" width="50.85546875" style="3" customWidth="1"/>
    <col min="3" max="3" width="44.42578125" style="38" customWidth="1"/>
    <col min="4" max="4" width="4.140625" style="82" customWidth="1"/>
    <col min="5" max="5" width="13.42578125" style="38" customWidth="1"/>
    <col min="6" max="6" width="19.85546875" style="82" customWidth="1"/>
    <col min="7" max="7" width="44.42578125" style="38" customWidth="1"/>
    <col min="8" max="8" width="2.85546875" style="3" customWidth="1"/>
    <col min="9" max="9" width="9.140625" style="3" customWidth="1"/>
    <col min="10" max="16384" width="9.140625" style="3" hidden="1"/>
  </cols>
  <sheetData>
    <row r="1" spans="1:10" x14ac:dyDescent="0.25">
      <c r="A1" s="1"/>
      <c r="B1" s="1"/>
      <c r="C1" s="197"/>
      <c r="D1" s="5"/>
      <c r="E1" s="197"/>
      <c r="F1" s="5"/>
      <c r="G1" s="197"/>
      <c r="H1" s="1"/>
    </row>
    <row r="2" spans="1:10" ht="33.75" x14ac:dyDescent="0.5">
      <c r="A2" s="1"/>
      <c r="B2" s="415" t="s">
        <v>1818</v>
      </c>
      <c r="C2" s="416"/>
      <c r="D2" s="416"/>
      <c r="E2" s="416"/>
      <c r="F2" s="416"/>
      <c r="G2" s="197"/>
      <c r="H2" s="1"/>
      <c r="J2" s="111" t="s">
        <v>1607</v>
      </c>
    </row>
    <row r="3" spans="1:10" x14ac:dyDescent="0.25">
      <c r="A3" s="1"/>
      <c r="B3" s="1"/>
      <c r="C3" s="197"/>
      <c r="D3" s="5"/>
      <c r="E3" s="197"/>
      <c r="F3" s="5"/>
      <c r="G3" s="197"/>
      <c r="H3" s="1"/>
      <c r="J3" s="111" t="s">
        <v>1790</v>
      </c>
    </row>
    <row r="4" spans="1:10" x14ac:dyDescent="0.25">
      <c r="A4" s="1"/>
      <c r="B4" s="101" t="s">
        <v>1511</v>
      </c>
      <c r="C4" s="198"/>
      <c r="D4" s="5"/>
      <c r="E4" s="197"/>
      <c r="F4" s="5"/>
      <c r="G4" s="197"/>
      <c r="H4" s="1"/>
    </row>
    <row r="5" spans="1:10" x14ac:dyDescent="0.25">
      <c r="A5" s="1"/>
      <c r="B5" s="1"/>
      <c r="C5" s="197"/>
      <c r="D5" s="5" t="s">
        <v>13</v>
      </c>
      <c r="E5" s="197" t="s">
        <v>14</v>
      </c>
      <c r="F5" s="5"/>
      <c r="G5" s="197"/>
      <c r="H5" s="1"/>
    </row>
    <row r="6" spans="1:10" x14ac:dyDescent="0.25">
      <c r="A6" s="1"/>
      <c r="B6" s="3" t="s">
        <v>1512</v>
      </c>
      <c r="D6" s="5">
        <v>300</v>
      </c>
      <c r="E6" s="204"/>
      <c r="F6" s="5"/>
      <c r="G6" s="197"/>
    </row>
    <row r="7" spans="1:10" x14ac:dyDescent="0.25">
      <c r="A7" s="1"/>
      <c r="B7" s="7"/>
      <c r="C7" s="199"/>
      <c r="D7" s="5"/>
      <c r="E7" s="205"/>
      <c r="F7" s="5"/>
      <c r="G7" s="197"/>
    </row>
    <row r="8" spans="1:10" x14ac:dyDescent="0.25">
      <c r="A8" s="1"/>
      <c r="B8" s="3" t="s">
        <v>1513</v>
      </c>
      <c r="C8" s="199"/>
      <c r="D8" s="5">
        <v>300</v>
      </c>
      <c r="E8" s="203"/>
      <c r="F8" s="5"/>
      <c r="G8" s="197"/>
    </row>
    <row r="9" spans="1:10" x14ac:dyDescent="0.25">
      <c r="A9" s="1"/>
      <c r="B9" s="1"/>
      <c r="C9" s="197"/>
      <c r="D9" s="5"/>
      <c r="E9" s="197"/>
      <c r="F9" s="5"/>
      <c r="G9" s="197"/>
      <c r="H9" s="1"/>
    </row>
    <row r="10" spans="1:10" x14ac:dyDescent="0.25">
      <c r="A10" s="1"/>
      <c r="B10" s="431" t="s">
        <v>1514</v>
      </c>
      <c r="C10" s="432"/>
      <c r="D10" s="5"/>
      <c r="E10" s="429" t="s">
        <v>1515</v>
      </c>
      <c r="F10" s="429"/>
      <c r="G10" s="430"/>
    </row>
    <row r="11" spans="1:10" x14ac:dyDescent="0.25">
      <c r="A11" s="1"/>
      <c r="B11" s="10"/>
      <c r="C11" s="200"/>
      <c r="D11" s="5"/>
      <c r="E11" s="197"/>
      <c r="F11" s="5"/>
      <c r="G11" s="197"/>
      <c r="H11" s="1"/>
    </row>
    <row r="12" spans="1:10" x14ac:dyDescent="0.25">
      <c r="A12" s="1"/>
      <c r="B12" s="1" t="s">
        <v>19</v>
      </c>
      <c r="C12" s="201" t="str">
        <f>IFERROR(VLOOKUP(E6,'Data en informatie'!T:U,2,0),"")</f>
        <v/>
      </c>
      <c r="D12" s="5"/>
      <c r="E12" s="197"/>
      <c r="F12" s="5" t="s">
        <v>1516</v>
      </c>
      <c r="G12" s="201" t="str">
        <f>IFERROR(VLOOKUP(E6,'Data en informatie'!T:X,5,0),"")</f>
        <v/>
      </c>
      <c r="H12" s="1"/>
    </row>
    <row r="13" spans="1:10" x14ac:dyDescent="0.25">
      <c r="A13" s="1"/>
      <c r="B13" s="1" t="s">
        <v>20</v>
      </c>
      <c r="C13" s="201" t="str">
        <f>IF(ISBLANK(Voorblad!C11),"",Voorblad!C11)</f>
        <v/>
      </c>
      <c r="D13" s="5"/>
      <c r="E13" s="197"/>
      <c r="F13" s="5" t="s">
        <v>18</v>
      </c>
      <c r="G13" s="201" t="str">
        <f>IFERROR(VLOOKUP(E6,'Data en informatie'!T:X,4,0),"")</f>
        <v/>
      </c>
      <c r="H13" s="1"/>
    </row>
    <row r="14" spans="1:10" x14ac:dyDescent="0.25">
      <c r="A14" s="1"/>
      <c r="B14" s="1" t="s">
        <v>1240</v>
      </c>
      <c r="C14" s="201" t="str">
        <f>IF(ISBLANK(Voorblad!C12),"",Voorblad!C12)</f>
        <v/>
      </c>
      <c r="D14" s="5"/>
      <c r="E14" s="197"/>
      <c r="F14" s="5" t="s">
        <v>21</v>
      </c>
      <c r="G14" s="202" t="str">
        <f>IF(ISBLANK(Voorblad!G12),"",Voorblad!C12)</f>
        <v/>
      </c>
      <c r="H14" s="1"/>
    </row>
    <row r="15" spans="1:10" x14ac:dyDescent="0.25">
      <c r="A15" s="1"/>
      <c r="B15" s="1" t="s">
        <v>22</v>
      </c>
      <c r="C15" s="201" t="str">
        <f>IF(ISBLANK(Voorblad!C13),"",Voorblad!C13)</f>
        <v/>
      </c>
      <c r="D15" s="5"/>
      <c r="E15" s="197"/>
      <c r="F15" s="5" t="s">
        <v>22</v>
      </c>
      <c r="G15" s="202" t="str">
        <f>IF(ISBLANK(Voorblad!G13),"",Voorblad!C13)</f>
        <v/>
      </c>
      <c r="H15" s="1"/>
    </row>
    <row r="16" spans="1:10" x14ac:dyDescent="0.25">
      <c r="A16" s="1"/>
      <c r="B16" s="1" t="s">
        <v>23</v>
      </c>
      <c r="C16" s="201" t="str">
        <f>IF(ISBLANK(Voorblad!C14),"",Voorblad!C14)</f>
        <v/>
      </c>
      <c r="D16" s="5"/>
      <c r="E16" s="197"/>
      <c r="F16" s="5" t="s">
        <v>23</v>
      </c>
      <c r="G16" s="202" t="str">
        <f>IF(ISBLANK(Voorblad!G14),"",Voorblad!C14)</f>
        <v/>
      </c>
      <c r="H16" s="1"/>
    </row>
    <row r="17" spans="1:8" x14ac:dyDescent="0.25">
      <c r="A17" s="1"/>
      <c r="B17" s="1"/>
      <c r="C17" s="197"/>
      <c r="D17" s="5"/>
      <c r="E17" s="197"/>
      <c r="F17" s="5"/>
      <c r="G17" s="197"/>
      <c r="H17" s="1"/>
    </row>
    <row r="18" spans="1:8" x14ac:dyDescent="0.25">
      <c r="A18" s="1"/>
      <c r="B18" s="431" t="s">
        <v>1517</v>
      </c>
      <c r="C18" s="432"/>
      <c r="D18" s="5"/>
      <c r="E18" s="429" t="s">
        <v>1518</v>
      </c>
      <c r="F18" s="429"/>
      <c r="G18" s="430"/>
    </row>
    <row r="19" spans="1:8" x14ac:dyDescent="0.25">
      <c r="A19" s="1"/>
      <c r="B19" s="10"/>
      <c r="C19" s="200"/>
      <c r="D19" s="5"/>
      <c r="E19" s="197"/>
      <c r="F19" s="5"/>
      <c r="G19" s="197"/>
    </row>
    <row r="20" spans="1:8" x14ac:dyDescent="0.25">
      <c r="A20" s="1"/>
      <c r="B20" s="1" t="s">
        <v>19</v>
      </c>
      <c r="C20" s="202" t="str">
        <f>IFERROR(VLOOKUP(E8,'Data en informatie'!T:X,2,0),"")</f>
        <v/>
      </c>
      <c r="D20" s="5"/>
      <c r="E20" s="197"/>
      <c r="F20" s="5" t="s">
        <v>1516</v>
      </c>
      <c r="G20" s="201" t="str">
        <f>IFERROR(VLOOKUP(E8,'Data en informatie'!T:X,5,0),"")</f>
        <v/>
      </c>
    </row>
    <row r="21" spans="1:8" x14ac:dyDescent="0.25">
      <c r="A21" s="1"/>
      <c r="B21" s="1" t="s">
        <v>20</v>
      </c>
      <c r="C21" s="203"/>
      <c r="D21" s="5"/>
      <c r="E21" s="197"/>
      <c r="F21" s="5" t="s">
        <v>18</v>
      </c>
      <c r="G21" s="201" t="str">
        <f>IFERROR(VLOOKUP(E8,'Data en informatie'!T:X,4,0),"")</f>
        <v/>
      </c>
    </row>
    <row r="22" spans="1:8" x14ac:dyDescent="0.25">
      <c r="A22" s="1"/>
      <c r="B22" s="1" t="s">
        <v>1240</v>
      </c>
      <c r="C22" s="203"/>
      <c r="D22" s="5"/>
      <c r="E22" s="197"/>
      <c r="F22" s="5" t="s">
        <v>21</v>
      </c>
      <c r="G22" s="203"/>
    </row>
    <row r="23" spans="1:8" x14ac:dyDescent="0.25">
      <c r="A23" s="1"/>
      <c r="B23" s="1" t="s">
        <v>22</v>
      </c>
      <c r="C23" s="203"/>
      <c r="D23" s="5"/>
      <c r="E23" s="197"/>
      <c r="F23" s="5" t="s">
        <v>22</v>
      </c>
      <c r="G23" s="203"/>
    </row>
    <row r="24" spans="1:8" x14ac:dyDescent="0.25">
      <c r="A24" s="1"/>
      <c r="B24" s="1" t="s">
        <v>23</v>
      </c>
      <c r="C24" s="203"/>
      <c r="D24" s="5"/>
      <c r="E24" s="197"/>
      <c r="F24" s="5" t="s">
        <v>23</v>
      </c>
      <c r="G24" s="203"/>
    </row>
    <row r="25" spans="1:8" x14ac:dyDescent="0.25">
      <c r="A25" s="1"/>
      <c r="D25" s="5"/>
    </row>
    <row r="26" spans="1:8" x14ac:dyDescent="0.25">
      <c r="A26" s="1"/>
      <c r="B26" s="431" t="s">
        <v>1519</v>
      </c>
      <c r="C26" s="432"/>
      <c r="D26" s="5"/>
    </row>
    <row r="27" spans="1:8" x14ac:dyDescent="0.25">
      <c r="A27" s="1"/>
      <c r="D27" s="5"/>
    </row>
    <row r="28" spans="1:8" x14ac:dyDescent="0.25">
      <c r="A28" s="1"/>
      <c r="B28" s="3" t="s">
        <v>40</v>
      </c>
      <c r="C28" s="203"/>
      <c r="D28" s="5"/>
    </row>
    <row r="29" spans="1:8" x14ac:dyDescent="0.25"/>
    <row r="30" spans="1:8" x14ac:dyDescent="0.25">
      <c r="A30" s="1"/>
      <c r="B30" s="3" t="s">
        <v>19</v>
      </c>
      <c r="C30" s="310" t="str">
        <f>IFERROR(INDEX(Clientgegevens!D:D,MATCH(Verhuisformulier!C28,Clientgegevens!H:H,0)),"")</f>
        <v/>
      </c>
      <c r="D30" s="5"/>
    </row>
    <row r="31" spans="1:8" x14ac:dyDescent="0.25">
      <c r="A31" s="1"/>
      <c r="D31" s="5"/>
    </row>
    <row r="32" spans="1:8" x14ac:dyDescent="0.25">
      <c r="A32" s="1"/>
      <c r="B32" s="3" t="s">
        <v>1520</v>
      </c>
      <c r="C32" s="311" t="str">
        <f>IFERROR(INDEX(Clientgegevens!F:F,MATCH(Verhuisformulier!C28,Clientgegevens!H:H,0)),"")</f>
        <v/>
      </c>
      <c r="D32" s="5"/>
    </row>
    <row r="33" spans="1:11" x14ac:dyDescent="0.25">
      <c r="A33" s="1"/>
      <c r="D33" s="5"/>
    </row>
    <row r="34" spans="1:11" x14ac:dyDescent="0.25">
      <c r="A34" s="1"/>
      <c r="B34" s="3" t="s">
        <v>1552</v>
      </c>
      <c r="C34" s="312" t="str">
        <f>IFERROR(VLOOKUP(C28,Clientgegevens!H:J,3,FALSE),"")</f>
        <v/>
      </c>
      <c r="D34" s="5"/>
    </row>
    <row r="35" spans="1:11" x14ac:dyDescent="0.25">
      <c r="A35" s="1"/>
      <c r="D35" s="5"/>
    </row>
    <row r="36" spans="1:11" x14ac:dyDescent="0.25">
      <c r="A36" s="1"/>
      <c r="B36" s="3" t="s">
        <v>1521</v>
      </c>
      <c r="C36" s="203"/>
      <c r="D36" s="5"/>
    </row>
    <row r="37" spans="1:11" x14ac:dyDescent="0.25">
      <c r="A37" s="1"/>
      <c r="D37" s="5"/>
    </row>
    <row r="38" spans="1:11" x14ac:dyDescent="0.25">
      <c r="A38" s="1"/>
      <c r="B38" s="3" t="s">
        <v>1522</v>
      </c>
      <c r="C38" s="203"/>
      <c r="D38" s="5"/>
    </row>
    <row r="39" spans="1:11" x14ac:dyDescent="0.25">
      <c r="A39" s="1"/>
      <c r="D39" s="5"/>
      <c r="F39" s="38"/>
    </row>
    <row r="40" spans="1:11" x14ac:dyDescent="0.25">
      <c r="A40" s="1"/>
      <c r="B40" s="3" t="s">
        <v>1550</v>
      </c>
      <c r="C40" s="307" t="str">
        <f>IFERROR(IF(ISBLANK(C28),"",VLOOKUP(C28,'Totaal overzicht meerzorg'!H:AB,21,FALSE)),"")</f>
        <v/>
      </c>
      <c r="D40" s="5"/>
    </row>
    <row r="41" spans="1:11" x14ac:dyDescent="0.25"/>
    <row r="42" spans="1:11" ht="30" x14ac:dyDescent="0.25">
      <c r="A42" s="1"/>
      <c r="B42" s="81" t="s">
        <v>1553</v>
      </c>
      <c r="C42" s="307" t="str">
        <f ca="1">IFERROR(VLOOKUP(C40,INDIRECT("'Data en informatie'!"&amp;J42),2,1),"")</f>
        <v/>
      </c>
      <c r="D42" s="5"/>
      <c r="J42" s="119" t="str">
        <f>IF(C34="","",VLOOKUP(C34,'Data en informatie'!A25:C41,3,0))</f>
        <v/>
      </c>
      <c r="K42" s="3" t="s">
        <v>1791</v>
      </c>
    </row>
    <row r="43" spans="1:11" x14ac:dyDescent="0.25">
      <c r="A43" s="1"/>
      <c r="B43" s="31" t="str">
        <f ca="1">IF(C42="Maatwerk","Meerzorguren","")</f>
        <v/>
      </c>
      <c r="C43" s="308" t="str">
        <f ca="1">IF(C42&lt;&gt;"Maatwerk","",IF(Voorblad!C23="Enkelvoudige aanvraag (individueel)",'Overzicht individueel '!E38,IF(Voorblad!C23="Meervoudige aanvraag (groepsmeerzorg)",VLOOKUP(Verhuisformulier!C30,'Aanvraag-overzicht groep'!B16:P34,14,FALSE))))</f>
        <v/>
      </c>
      <c r="D43" s="5"/>
      <c r="E43" s="278"/>
    </row>
    <row r="44" spans="1:11" x14ac:dyDescent="0.25">
      <c r="A44" s="1"/>
      <c r="B44" s="31" t="str">
        <f ca="1">IF(C42="Maatwerk","100% Maatwerkbedrag per etmaal","")</f>
        <v/>
      </c>
      <c r="C44" s="309" t="str">
        <f ca="1">IF(C43="","",IF(IF(C42&lt;&gt;"Maatwerk","",((C43*24)/7)*(VLOOKUP(C34,'Data en informatie'!A:C,3,FALSE)))&gt;'Data en informatie'!Z40,'Data en informatie'!Z40,IF(C42&lt;&gt;"Maatwerk","",((C43*24)/7)*(VLOOKUP(C34,'Data en informatie'!A:C,3,FALSE)))))</f>
        <v/>
      </c>
      <c r="D44" s="5"/>
      <c r="E44" s="47"/>
    </row>
    <row r="45" spans="1:11" x14ac:dyDescent="0.25">
      <c r="A45" s="1"/>
      <c r="D45" s="5"/>
    </row>
    <row r="46" spans="1:11" x14ac:dyDescent="0.25">
      <c r="A46" s="1"/>
      <c r="B46" s="86" t="s">
        <v>1523</v>
      </c>
      <c r="D46" s="5"/>
    </row>
    <row r="47" spans="1:11" x14ac:dyDescent="0.25">
      <c r="A47" s="1"/>
      <c r="B47" s="86" t="s">
        <v>1524</v>
      </c>
      <c r="D47" s="5"/>
    </row>
    <row r="48" spans="1:11" x14ac:dyDescent="0.25">
      <c r="A48" s="1"/>
      <c r="B48" s="86" t="s">
        <v>1525</v>
      </c>
      <c r="D48" s="5"/>
    </row>
    <row r="49" spans="1:7" x14ac:dyDescent="0.25">
      <c r="A49" s="1"/>
      <c r="B49" s="86" t="s">
        <v>1526</v>
      </c>
      <c r="D49" s="5"/>
    </row>
    <row r="50" spans="1:7" x14ac:dyDescent="0.25">
      <c r="A50" s="1"/>
      <c r="B50" s="86"/>
      <c r="D50" s="5"/>
    </row>
    <row r="51" spans="1:7" x14ac:dyDescent="0.25">
      <c r="A51" s="1"/>
      <c r="B51" s="87" t="s">
        <v>1527</v>
      </c>
      <c r="D51" s="5"/>
    </row>
    <row r="52" spans="1:7" x14ac:dyDescent="0.25">
      <c r="A52" s="1"/>
      <c r="B52" s="86" t="s">
        <v>1528</v>
      </c>
      <c r="D52" s="5"/>
    </row>
    <row r="53" spans="1:7" x14ac:dyDescent="0.25">
      <c r="A53" s="1"/>
      <c r="B53" s="86" t="s">
        <v>1529</v>
      </c>
      <c r="D53" s="5"/>
    </row>
    <row r="54" spans="1:7" x14ac:dyDescent="0.25">
      <c r="A54" s="1"/>
      <c r="D54" s="5"/>
    </row>
    <row r="55" spans="1:7" x14ac:dyDescent="0.25">
      <c r="A55" s="1"/>
      <c r="B55" s="417" t="s">
        <v>1530</v>
      </c>
      <c r="C55" s="418"/>
      <c r="D55" s="5"/>
      <c r="F55" s="423" t="s">
        <v>1531</v>
      </c>
      <c r="G55" s="424"/>
    </row>
    <row r="56" spans="1:7" x14ac:dyDescent="0.25">
      <c r="A56" s="1"/>
      <c r="B56" s="419"/>
      <c r="C56" s="420"/>
      <c r="D56" s="5"/>
      <c r="F56" s="425"/>
      <c r="G56" s="426"/>
    </row>
    <row r="57" spans="1:7" x14ac:dyDescent="0.25">
      <c r="A57" s="1"/>
      <c r="B57" s="419"/>
      <c r="C57" s="420"/>
      <c r="D57" s="5"/>
      <c r="F57" s="425"/>
      <c r="G57" s="426"/>
    </row>
    <row r="58" spans="1:7" x14ac:dyDescent="0.25">
      <c r="A58" s="1"/>
      <c r="B58" s="419"/>
      <c r="C58" s="420"/>
      <c r="D58" s="5"/>
      <c r="F58" s="425"/>
      <c r="G58" s="426"/>
    </row>
    <row r="59" spans="1:7" x14ac:dyDescent="0.25">
      <c r="A59" s="1"/>
      <c r="B59" s="421"/>
      <c r="C59" s="422"/>
      <c r="D59" s="5"/>
      <c r="F59" s="427"/>
      <c r="G59" s="428"/>
    </row>
    <row r="60" spans="1:7" x14ac:dyDescent="0.25">
      <c r="A60" s="1"/>
      <c r="D60" s="5"/>
    </row>
    <row r="61" spans="1:7" x14ac:dyDescent="0.25">
      <c r="A61" s="1"/>
      <c r="B61" s="417" t="s">
        <v>1532</v>
      </c>
      <c r="C61" s="418"/>
      <c r="D61" s="5"/>
      <c r="F61" s="423" t="s">
        <v>1533</v>
      </c>
      <c r="G61" s="424"/>
    </row>
    <row r="62" spans="1:7" x14ac:dyDescent="0.25">
      <c r="A62" s="1"/>
      <c r="B62" s="419"/>
      <c r="C62" s="420"/>
      <c r="D62" s="5"/>
      <c r="F62" s="425"/>
      <c r="G62" s="426"/>
    </row>
    <row r="63" spans="1:7" x14ac:dyDescent="0.25">
      <c r="A63" s="1"/>
      <c r="B63" s="419"/>
      <c r="C63" s="420"/>
      <c r="D63" s="5"/>
      <c r="F63" s="425"/>
      <c r="G63" s="426"/>
    </row>
    <row r="64" spans="1:7" x14ac:dyDescent="0.25">
      <c r="A64" s="1"/>
      <c r="B64" s="419"/>
      <c r="C64" s="420"/>
      <c r="D64" s="5"/>
      <c r="F64" s="425"/>
      <c r="G64" s="426"/>
    </row>
    <row r="65" spans="1:7" x14ac:dyDescent="0.25">
      <c r="A65" s="1"/>
      <c r="B65" s="421"/>
      <c r="C65" s="422"/>
      <c r="D65" s="5"/>
      <c r="F65" s="427"/>
      <c r="G65" s="428"/>
    </row>
    <row r="66" spans="1:7" x14ac:dyDescent="0.25">
      <c r="A66" s="1"/>
      <c r="D66" s="5"/>
    </row>
    <row r="67" spans="1:7" x14ac:dyDescent="0.25">
      <c r="A67" s="1"/>
      <c r="D67" s="5"/>
    </row>
    <row r="68" spans="1:7" x14ac:dyDescent="0.25">
      <c r="A68" s="1"/>
      <c r="D68" s="5"/>
    </row>
    <row r="69" spans="1:7" hidden="1" x14ac:dyDescent="0.25">
      <c r="A69" s="1"/>
      <c r="D69" s="5"/>
    </row>
    <row r="70" spans="1:7" hidden="1" x14ac:dyDescent="0.25">
      <c r="A70" s="1"/>
      <c r="D70" s="5"/>
    </row>
    <row r="71" spans="1:7" hidden="1" x14ac:dyDescent="0.25">
      <c r="A71" s="1"/>
      <c r="D71" s="5"/>
    </row>
    <row r="72" spans="1:7" hidden="1" x14ac:dyDescent="0.25">
      <c r="A72" s="1"/>
      <c r="D72" s="5"/>
    </row>
    <row r="73" spans="1:7" hidden="1" x14ac:dyDescent="0.25">
      <c r="A73" s="1"/>
      <c r="D73" s="5"/>
    </row>
    <row r="74" spans="1:7" hidden="1" x14ac:dyDescent="0.25">
      <c r="A74" s="1"/>
      <c r="D74" s="5"/>
    </row>
    <row r="75" spans="1:7" hidden="1" x14ac:dyDescent="0.25">
      <c r="A75" s="1"/>
      <c r="D75" s="5"/>
    </row>
    <row r="76" spans="1:7" hidden="1" x14ac:dyDescent="0.25">
      <c r="A76" s="1"/>
      <c r="D76" s="5"/>
    </row>
    <row r="77" spans="1:7" hidden="1" x14ac:dyDescent="0.25">
      <c r="A77" s="1"/>
      <c r="D77" s="5"/>
    </row>
    <row r="78" spans="1:7" hidden="1" x14ac:dyDescent="0.25">
      <c r="A78" s="1"/>
      <c r="D78" s="5"/>
    </row>
    <row r="79" spans="1:7" hidden="1" x14ac:dyDescent="0.25">
      <c r="A79" s="1"/>
      <c r="D79" s="5"/>
    </row>
    <row r="80" spans="1:7" hidden="1" x14ac:dyDescent="0.25">
      <c r="A80" s="1"/>
      <c r="D80" s="5"/>
    </row>
    <row r="81" spans="1:4" hidden="1" x14ac:dyDescent="0.25">
      <c r="A81" s="1"/>
      <c r="D81" s="5"/>
    </row>
    <row r="82" spans="1:4" hidden="1" x14ac:dyDescent="0.25">
      <c r="A82" s="1"/>
      <c r="D82" s="5"/>
    </row>
    <row r="83" spans="1:4" hidden="1" x14ac:dyDescent="0.25">
      <c r="A83" s="1"/>
      <c r="D83" s="5"/>
    </row>
    <row r="84" spans="1:4" hidden="1" x14ac:dyDescent="0.25">
      <c r="A84" s="1"/>
      <c r="D84" s="5"/>
    </row>
    <row r="85" spans="1:4" hidden="1" x14ac:dyDescent="0.25">
      <c r="A85" s="1"/>
      <c r="D85" s="5"/>
    </row>
    <row r="86" spans="1:4" hidden="1" x14ac:dyDescent="0.25">
      <c r="A86" s="1"/>
      <c r="D86" s="5"/>
    </row>
    <row r="87" spans="1:4" hidden="1" x14ac:dyDescent="0.25">
      <c r="A87" s="1"/>
      <c r="D87" s="5"/>
    </row>
    <row r="88" spans="1:4" hidden="1" x14ac:dyDescent="0.25">
      <c r="A88" s="1"/>
      <c r="D88" s="5"/>
    </row>
    <row r="89" spans="1:4" hidden="1" x14ac:dyDescent="0.25">
      <c r="A89" s="1"/>
      <c r="D89" s="5"/>
    </row>
    <row r="90" spans="1:4" hidden="1" x14ac:dyDescent="0.25">
      <c r="A90" s="1"/>
      <c r="D90" s="5"/>
    </row>
    <row r="91" spans="1:4" hidden="1" x14ac:dyDescent="0.25">
      <c r="A91" s="1"/>
      <c r="D91" s="5"/>
    </row>
    <row r="92" spans="1:4" hidden="1" x14ac:dyDescent="0.25">
      <c r="A92" s="1"/>
      <c r="D92" s="5"/>
    </row>
    <row r="93" spans="1:4" hidden="1" x14ac:dyDescent="0.25">
      <c r="A93" s="1"/>
      <c r="D93" s="5"/>
    </row>
    <row r="94" spans="1:4" hidden="1" x14ac:dyDescent="0.25">
      <c r="A94" s="1"/>
      <c r="D94" s="5"/>
    </row>
    <row r="95" spans="1:4" hidden="1" x14ac:dyDescent="0.25">
      <c r="A95" s="1"/>
      <c r="D95" s="5"/>
    </row>
    <row r="96" spans="1:4" hidden="1" x14ac:dyDescent="0.25">
      <c r="A96" s="1"/>
      <c r="D96" s="5"/>
    </row>
    <row r="97" spans="1:4" hidden="1" x14ac:dyDescent="0.25">
      <c r="A97" s="1"/>
      <c r="D97" s="5"/>
    </row>
    <row r="98" spans="1:4" hidden="1" x14ac:dyDescent="0.25">
      <c r="A98" s="1"/>
      <c r="D98" s="5"/>
    </row>
    <row r="99" spans="1:4" hidden="1" x14ac:dyDescent="0.25">
      <c r="A99" s="1"/>
      <c r="D99" s="5"/>
    </row>
    <row r="100" spans="1:4" hidden="1" x14ac:dyDescent="0.25">
      <c r="A100" s="1"/>
      <c r="D100" s="5"/>
    </row>
    <row r="101" spans="1:4" hidden="1" x14ac:dyDescent="0.25">
      <c r="A101" s="1"/>
      <c r="D101" s="5"/>
    </row>
    <row r="102" spans="1:4" hidden="1" x14ac:dyDescent="0.25">
      <c r="A102" s="1"/>
      <c r="D102" s="5"/>
    </row>
    <row r="103" spans="1:4" hidden="1" x14ac:dyDescent="0.25">
      <c r="A103" s="1"/>
      <c r="D103" s="5"/>
    </row>
    <row r="104" spans="1:4" hidden="1" x14ac:dyDescent="0.25">
      <c r="A104" s="1"/>
      <c r="D104" s="5"/>
    </row>
    <row r="105" spans="1:4" hidden="1" x14ac:dyDescent="0.25">
      <c r="A105" s="1"/>
      <c r="D105" s="5"/>
    </row>
    <row r="106" spans="1:4" hidden="1" x14ac:dyDescent="0.25">
      <c r="A106" s="1"/>
      <c r="D106" s="5"/>
    </row>
    <row r="107" spans="1:4" hidden="1" x14ac:dyDescent="0.25">
      <c r="A107" s="1"/>
      <c r="D107" s="5"/>
    </row>
    <row r="108" spans="1:4" hidden="1" x14ac:dyDescent="0.25">
      <c r="A108" s="1"/>
      <c r="D108" s="5"/>
    </row>
    <row r="109" spans="1:4" hidden="1" x14ac:dyDescent="0.25">
      <c r="A109" s="1"/>
      <c r="D109" s="5"/>
    </row>
    <row r="110" spans="1:4" hidden="1" x14ac:dyDescent="0.25">
      <c r="A110" s="1"/>
      <c r="D110" s="5"/>
    </row>
    <row r="111" spans="1:4" hidden="1" x14ac:dyDescent="0.25">
      <c r="A111" s="1"/>
      <c r="D111" s="5"/>
    </row>
    <row r="112" spans="1:4" hidden="1" x14ac:dyDescent="0.25">
      <c r="A112" s="1"/>
      <c r="D112" s="5"/>
    </row>
    <row r="113" spans="1:4" hidden="1" x14ac:dyDescent="0.25">
      <c r="A113" s="1"/>
      <c r="D113" s="5"/>
    </row>
    <row r="114" spans="1:4" hidden="1" x14ac:dyDescent="0.25">
      <c r="A114" s="1"/>
      <c r="D114" s="5"/>
    </row>
    <row r="115" spans="1:4" hidden="1" x14ac:dyDescent="0.25">
      <c r="A115" s="1"/>
      <c r="D115" s="5"/>
    </row>
    <row r="116" spans="1:4" hidden="1" x14ac:dyDescent="0.25">
      <c r="A116" s="1"/>
      <c r="D116" s="5"/>
    </row>
    <row r="117" spans="1:4" hidden="1" x14ac:dyDescent="0.25">
      <c r="A117" s="1"/>
      <c r="D117" s="5"/>
    </row>
    <row r="118" spans="1:4" hidden="1" x14ac:dyDescent="0.25">
      <c r="A118" s="1"/>
      <c r="D118" s="5"/>
    </row>
    <row r="119" spans="1:4" hidden="1" x14ac:dyDescent="0.25">
      <c r="A119" s="1"/>
      <c r="D119" s="5"/>
    </row>
    <row r="120" spans="1:4" hidden="1" x14ac:dyDescent="0.25">
      <c r="A120" s="1"/>
      <c r="D120" s="5"/>
    </row>
    <row r="121" spans="1:4" hidden="1" x14ac:dyDescent="0.25">
      <c r="A121" s="1"/>
      <c r="D121" s="5"/>
    </row>
    <row r="122" spans="1:4" hidden="1" x14ac:dyDescent="0.25">
      <c r="A122" s="1"/>
      <c r="D122" s="5"/>
    </row>
    <row r="123" spans="1:4" hidden="1" x14ac:dyDescent="0.25">
      <c r="A123" s="1"/>
      <c r="D123" s="5"/>
    </row>
    <row r="124" spans="1:4" hidden="1" x14ac:dyDescent="0.25">
      <c r="A124" s="1"/>
      <c r="D124" s="5"/>
    </row>
    <row r="125" spans="1:4" hidden="1" x14ac:dyDescent="0.25">
      <c r="A125" s="1"/>
      <c r="D125" s="5"/>
    </row>
    <row r="126" spans="1:4" hidden="1" x14ac:dyDescent="0.25">
      <c r="A126" s="1"/>
      <c r="D126" s="5"/>
    </row>
    <row r="127" spans="1:4" hidden="1" x14ac:dyDescent="0.25">
      <c r="A127" s="1"/>
      <c r="D127" s="5"/>
    </row>
    <row r="128" spans="1:4" hidden="1" x14ac:dyDescent="0.25">
      <c r="A128" s="1"/>
      <c r="D128" s="5"/>
    </row>
    <row r="129" spans="1:4" hidden="1" x14ac:dyDescent="0.25">
      <c r="A129" s="1"/>
      <c r="D129" s="5"/>
    </row>
    <row r="130" spans="1:4" hidden="1" x14ac:dyDescent="0.25">
      <c r="A130" s="1"/>
      <c r="D130" s="5"/>
    </row>
    <row r="131" spans="1:4" hidden="1" x14ac:dyDescent="0.25">
      <c r="A131" s="1"/>
      <c r="D131" s="5"/>
    </row>
    <row r="132" spans="1:4" hidden="1" x14ac:dyDescent="0.25">
      <c r="A132" s="1"/>
      <c r="D132" s="5"/>
    </row>
    <row r="133" spans="1:4" hidden="1" x14ac:dyDescent="0.25">
      <c r="A133" s="1"/>
      <c r="D133" s="5"/>
    </row>
    <row r="134" spans="1:4" hidden="1" x14ac:dyDescent="0.25">
      <c r="A134" s="1"/>
      <c r="D134" s="5"/>
    </row>
    <row r="135" spans="1:4" hidden="1" x14ac:dyDescent="0.25">
      <c r="A135" s="1"/>
      <c r="D135" s="5"/>
    </row>
    <row r="136" spans="1:4" hidden="1" x14ac:dyDescent="0.25">
      <c r="A136" s="1"/>
      <c r="D136" s="5"/>
    </row>
    <row r="137" spans="1:4" hidden="1" x14ac:dyDescent="0.25">
      <c r="A137" s="1"/>
      <c r="D137" s="5"/>
    </row>
    <row r="138" spans="1:4" hidden="1" x14ac:dyDescent="0.25">
      <c r="A138" s="1"/>
      <c r="D138" s="5"/>
    </row>
    <row r="139" spans="1:4" hidden="1" x14ac:dyDescent="0.25">
      <c r="A139" s="1"/>
      <c r="D139" s="5"/>
    </row>
    <row r="140" spans="1:4" hidden="1" x14ac:dyDescent="0.25">
      <c r="A140" s="1"/>
      <c r="D140" s="5"/>
    </row>
    <row r="141" spans="1:4" hidden="1" x14ac:dyDescent="0.25">
      <c r="A141" s="1"/>
      <c r="D141" s="5"/>
    </row>
    <row r="142" spans="1:4" hidden="1" x14ac:dyDescent="0.25">
      <c r="A142" s="1"/>
      <c r="D142" s="5"/>
    </row>
    <row r="143" spans="1:4" hidden="1" x14ac:dyDescent="0.25">
      <c r="A143" s="1"/>
      <c r="D143" s="5"/>
    </row>
    <row r="144" spans="1:4" hidden="1" x14ac:dyDescent="0.25">
      <c r="A144" s="1"/>
      <c r="D144" s="5"/>
    </row>
    <row r="145" spans="1:4" hidden="1" x14ac:dyDescent="0.25">
      <c r="A145" s="1"/>
      <c r="D145" s="5"/>
    </row>
    <row r="146" spans="1:4" hidden="1" x14ac:dyDescent="0.25">
      <c r="A146" s="1"/>
      <c r="D146" s="5"/>
    </row>
    <row r="147" spans="1:4" hidden="1" x14ac:dyDescent="0.25">
      <c r="A147" s="1"/>
      <c r="D147" s="5"/>
    </row>
    <row r="148" spans="1:4" hidden="1" x14ac:dyDescent="0.25">
      <c r="A148" s="1"/>
      <c r="D148" s="5"/>
    </row>
    <row r="149" spans="1:4" hidden="1" x14ac:dyDescent="0.25">
      <c r="A149" s="1"/>
      <c r="D149" s="5"/>
    </row>
    <row r="150" spans="1:4" hidden="1" x14ac:dyDescent="0.25">
      <c r="A150" s="1"/>
      <c r="D150" s="5"/>
    </row>
    <row r="151" spans="1:4" hidden="1" x14ac:dyDescent="0.25">
      <c r="A151" s="1"/>
      <c r="D151" s="5"/>
    </row>
    <row r="152" spans="1:4" hidden="1" x14ac:dyDescent="0.25">
      <c r="A152" s="1"/>
      <c r="D152" s="5"/>
    </row>
    <row r="153" spans="1:4" hidden="1" x14ac:dyDescent="0.25">
      <c r="A153" s="1"/>
      <c r="D153" s="5"/>
    </row>
    <row r="154" spans="1:4" hidden="1" x14ac:dyDescent="0.25">
      <c r="A154" s="1"/>
      <c r="D154" s="5"/>
    </row>
    <row r="155" spans="1:4" hidden="1" x14ac:dyDescent="0.25">
      <c r="A155" s="1"/>
      <c r="D155" s="5"/>
    </row>
    <row r="156" spans="1:4" hidden="1" x14ac:dyDescent="0.25">
      <c r="A156" s="1"/>
      <c r="D156" s="5"/>
    </row>
    <row r="157" spans="1:4" hidden="1" x14ac:dyDescent="0.25">
      <c r="A157" s="1"/>
      <c r="D157" s="5"/>
    </row>
    <row r="158" spans="1:4" hidden="1" x14ac:dyDescent="0.25">
      <c r="A158" s="1"/>
      <c r="D158" s="5"/>
    </row>
    <row r="159" spans="1:4" hidden="1" x14ac:dyDescent="0.25">
      <c r="A159" s="1"/>
      <c r="D159" s="5"/>
    </row>
    <row r="160" spans="1:4" hidden="1" x14ac:dyDescent="0.25">
      <c r="A160" s="1"/>
      <c r="D160" s="5"/>
    </row>
    <row r="161" spans="1:4" hidden="1" x14ac:dyDescent="0.25">
      <c r="A161" s="1"/>
      <c r="D161" s="5"/>
    </row>
    <row r="162" spans="1:4" hidden="1" x14ac:dyDescent="0.25">
      <c r="A162" s="1"/>
      <c r="D162" s="5"/>
    </row>
    <row r="163" spans="1:4" hidden="1" x14ac:dyDescent="0.25">
      <c r="A163" s="1"/>
      <c r="D163" s="5"/>
    </row>
    <row r="164" spans="1:4" hidden="1" x14ac:dyDescent="0.25">
      <c r="A164" s="1"/>
      <c r="D164" s="5"/>
    </row>
    <row r="165" spans="1:4" hidden="1" x14ac:dyDescent="0.25">
      <c r="A165" s="1"/>
      <c r="D165" s="5"/>
    </row>
    <row r="166" spans="1:4" hidden="1" x14ac:dyDescent="0.25">
      <c r="A166" s="1"/>
      <c r="D166" s="5"/>
    </row>
    <row r="167" spans="1:4" hidden="1" x14ac:dyDescent="0.25">
      <c r="A167" s="1"/>
      <c r="D167" s="5"/>
    </row>
    <row r="168" spans="1:4" hidden="1" x14ac:dyDescent="0.25">
      <c r="A168" s="1"/>
      <c r="D168" s="5"/>
    </row>
    <row r="169" spans="1:4" hidden="1" x14ac:dyDescent="0.25">
      <c r="A169" s="1"/>
      <c r="D169" s="5"/>
    </row>
    <row r="170" spans="1:4" hidden="1" x14ac:dyDescent="0.25">
      <c r="A170" s="1"/>
      <c r="D170" s="5"/>
    </row>
    <row r="171" spans="1:4" hidden="1" x14ac:dyDescent="0.25">
      <c r="A171" s="1"/>
      <c r="D171" s="5"/>
    </row>
    <row r="172" spans="1:4" hidden="1" x14ac:dyDescent="0.25">
      <c r="A172" s="1"/>
      <c r="D172" s="5"/>
    </row>
    <row r="173" spans="1:4" hidden="1" x14ac:dyDescent="0.25">
      <c r="A173" s="1"/>
      <c r="D173" s="5"/>
    </row>
    <row r="174" spans="1:4" hidden="1" x14ac:dyDescent="0.25">
      <c r="A174" s="1"/>
      <c r="D174" s="5"/>
    </row>
    <row r="175" spans="1:4" hidden="1" x14ac:dyDescent="0.25">
      <c r="A175" s="1"/>
      <c r="D175" s="5"/>
    </row>
    <row r="176" spans="1:4" hidden="1" x14ac:dyDescent="0.25">
      <c r="A176" s="1"/>
      <c r="D176" s="5"/>
    </row>
    <row r="177" spans="1:4" hidden="1" x14ac:dyDescent="0.25">
      <c r="A177" s="1"/>
      <c r="D177" s="5"/>
    </row>
    <row r="178" spans="1:4" hidden="1" x14ac:dyDescent="0.25">
      <c r="A178" s="1"/>
      <c r="D178" s="5"/>
    </row>
    <row r="179" spans="1:4" hidden="1" x14ac:dyDescent="0.25">
      <c r="A179" s="1"/>
      <c r="D179" s="5"/>
    </row>
    <row r="180" spans="1:4" hidden="1" x14ac:dyDescent="0.25">
      <c r="A180" s="1"/>
      <c r="D180" s="5"/>
    </row>
    <row r="181" spans="1:4" hidden="1" x14ac:dyDescent="0.25">
      <c r="A181" s="1"/>
      <c r="D181" s="5"/>
    </row>
    <row r="182" spans="1:4" hidden="1" x14ac:dyDescent="0.25">
      <c r="A182" s="1"/>
      <c r="D182" s="5"/>
    </row>
    <row r="183" spans="1:4" hidden="1" x14ac:dyDescent="0.25">
      <c r="A183" s="1"/>
      <c r="D183" s="5"/>
    </row>
    <row r="184" spans="1:4" hidden="1" x14ac:dyDescent="0.25">
      <c r="A184" s="1"/>
      <c r="D184" s="5"/>
    </row>
    <row r="185" spans="1:4" hidden="1" x14ac:dyDescent="0.25">
      <c r="A185" s="1"/>
      <c r="D185" s="5"/>
    </row>
    <row r="186" spans="1:4" hidden="1" x14ac:dyDescent="0.25">
      <c r="A186" s="1"/>
      <c r="D186" s="5"/>
    </row>
    <row r="187" spans="1:4" hidden="1" x14ac:dyDescent="0.25">
      <c r="A187" s="1"/>
      <c r="D187" s="5"/>
    </row>
    <row r="188" spans="1:4" hidden="1" x14ac:dyDescent="0.25">
      <c r="A188" s="1"/>
      <c r="D188" s="5"/>
    </row>
    <row r="189" spans="1:4" hidden="1" x14ac:dyDescent="0.25">
      <c r="A189" s="1"/>
      <c r="D189" s="5"/>
    </row>
    <row r="190" spans="1:4" hidden="1" x14ac:dyDescent="0.25">
      <c r="A190" s="1"/>
      <c r="D190" s="5"/>
    </row>
    <row r="191" spans="1:4" hidden="1" x14ac:dyDescent="0.25">
      <c r="A191" s="1"/>
      <c r="D191" s="5"/>
    </row>
    <row r="192" spans="1:4" hidden="1" x14ac:dyDescent="0.25">
      <c r="A192" s="1"/>
      <c r="D192" s="5"/>
    </row>
    <row r="193" spans="1:4" hidden="1" x14ac:dyDescent="0.25">
      <c r="A193" s="1"/>
      <c r="D193" s="5"/>
    </row>
    <row r="194" spans="1:4" hidden="1" x14ac:dyDescent="0.25">
      <c r="A194" s="1"/>
      <c r="D194" s="5"/>
    </row>
    <row r="195" spans="1:4" hidden="1" x14ac:dyDescent="0.25">
      <c r="A195" s="1"/>
      <c r="D195" s="5"/>
    </row>
    <row r="196" spans="1:4" hidden="1" x14ac:dyDescent="0.25">
      <c r="A196" s="1"/>
      <c r="D196" s="5"/>
    </row>
    <row r="197" spans="1:4" hidden="1" x14ac:dyDescent="0.25">
      <c r="A197" s="1"/>
      <c r="D197" s="5"/>
    </row>
    <row r="198" spans="1:4" hidden="1" x14ac:dyDescent="0.25">
      <c r="A198" s="1"/>
      <c r="D198" s="5"/>
    </row>
    <row r="199" spans="1:4" hidden="1" x14ac:dyDescent="0.25">
      <c r="A199" s="1"/>
      <c r="D199" s="5"/>
    </row>
    <row r="200" spans="1:4" hidden="1" x14ac:dyDescent="0.25">
      <c r="A200" s="1"/>
      <c r="D200" s="5"/>
    </row>
    <row r="201" spans="1:4" hidden="1" x14ac:dyDescent="0.25">
      <c r="A201" s="1"/>
      <c r="D201" s="5"/>
    </row>
    <row r="202" spans="1:4" hidden="1" x14ac:dyDescent="0.25">
      <c r="A202" s="1"/>
      <c r="D202" s="5"/>
    </row>
    <row r="203" spans="1:4" hidden="1" x14ac:dyDescent="0.25">
      <c r="A203" s="1"/>
      <c r="D203" s="5"/>
    </row>
    <row r="204" spans="1:4" hidden="1" x14ac:dyDescent="0.25">
      <c r="A204" s="1"/>
      <c r="D204" s="5"/>
    </row>
    <row r="205" spans="1:4" hidden="1" x14ac:dyDescent="0.25">
      <c r="A205" s="1"/>
      <c r="D205" s="5"/>
    </row>
    <row r="206" spans="1:4" hidden="1" x14ac:dyDescent="0.25">
      <c r="A206" s="1"/>
      <c r="D206" s="5"/>
    </row>
    <row r="207" spans="1:4" hidden="1" x14ac:dyDescent="0.25">
      <c r="A207" s="1"/>
      <c r="D207" s="5"/>
    </row>
    <row r="208" spans="1:4" hidden="1" x14ac:dyDescent="0.25">
      <c r="A208" s="1"/>
      <c r="D208" s="5"/>
    </row>
    <row r="209" spans="1:4" hidden="1" x14ac:dyDescent="0.25">
      <c r="A209" s="1"/>
      <c r="D209" s="5"/>
    </row>
    <row r="210" spans="1:4" hidden="1" x14ac:dyDescent="0.25">
      <c r="A210" s="1"/>
      <c r="D210" s="5"/>
    </row>
    <row r="211" spans="1:4" hidden="1" x14ac:dyDescent="0.25">
      <c r="A211" s="1"/>
      <c r="D211" s="5"/>
    </row>
    <row r="212" spans="1:4" hidden="1" x14ac:dyDescent="0.25">
      <c r="A212" s="1"/>
      <c r="D212" s="5"/>
    </row>
    <row r="213" spans="1:4" hidden="1" x14ac:dyDescent="0.25">
      <c r="A213" s="1"/>
      <c r="D213" s="5"/>
    </row>
    <row r="214" spans="1:4" hidden="1" x14ac:dyDescent="0.25">
      <c r="A214" s="1"/>
      <c r="D214" s="5"/>
    </row>
    <row r="215" spans="1:4" hidden="1" x14ac:dyDescent="0.25">
      <c r="A215" s="1"/>
      <c r="D215" s="5"/>
    </row>
    <row r="216" spans="1:4" hidden="1" x14ac:dyDescent="0.25">
      <c r="A216" s="1"/>
      <c r="D216" s="5"/>
    </row>
    <row r="217" spans="1:4" hidden="1" x14ac:dyDescent="0.25">
      <c r="A217" s="1"/>
      <c r="D217" s="5"/>
    </row>
    <row r="218" spans="1:4" hidden="1" x14ac:dyDescent="0.25">
      <c r="A218" s="1"/>
      <c r="D218" s="5"/>
    </row>
    <row r="219" spans="1:4" hidden="1" x14ac:dyDescent="0.25">
      <c r="A219" s="1"/>
      <c r="D219" s="5"/>
    </row>
    <row r="220" spans="1:4" hidden="1" x14ac:dyDescent="0.25">
      <c r="A220" s="1"/>
      <c r="D220" s="5"/>
    </row>
    <row r="221" spans="1:4" hidden="1" x14ac:dyDescent="0.25">
      <c r="A221" s="1"/>
      <c r="D221" s="5"/>
    </row>
    <row r="222" spans="1:4" hidden="1" x14ac:dyDescent="0.25">
      <c r="A222" s="1"/>
      <c r="D222" s="5"/>
    </row>
    <row r="223" spans="1:4" hidden="1" x14ac:dyDescent="0.25">
      <c r="A223" s="1"/>
      <c r="D223" s="5"/>
    </row>
    <row r="224" spans="1:4" hidden="1" x14ac:dyDescent="0.25">
      <c r="A224" s="1"/>
      <c r="D224" s="5"/>
    </row>
    <row r="225" spans="1:4" hidden="1" x14ac:dyDescent="0.25">
      <c r="A225" s="1"/>
      <c r="D225" s="5"/>
    </row>
    <row r="226" spans="1:4" hidden="1" x14ac:dyDescent="0.25">
      <c r="A226" s="1"/>
      <c r="D226" s="5"/>
    </row>
    <row r="227" spans="1:4" hidden="1" x14ac:dyDescent="0.25">
      <c r="A227" s="1"/>
      <c r="D227" s="5"/>
    </row>
    <row r="228" spans="1:4" hidden="1" x14ac:dyDescent="0.25">
      <c r="A228" s="1"/>
      <c r="D228" s="5"/>
    </row>
    <row r="229" spans="1:4" hidden="1" x14ac:dyDescent="0.25">
      <c r="A229" s="1"/>
      <c r="D229" s="5"/>
    </row>
    <row r="230" spans="1:4" hidden="1" x14ac:dyDescent="0.25">
      <c r="A230" s="1"/>
      <c r="D230" s="5"/>
    </row>
    <row r="231" spans="1:4" hidden="1" x14ac:dyDescent="0.25">
      <c r="A231" s="1"/>
      <c r="D231" s="5"/>
    </row>
    <row r="232" spans="1:4" hidden="1" x14ac:dyDescent="0.25">
      <c r="A232" s="1"/>
      <c r="D232" s="5"/>
    </row>
    <row r="233" spans="1:4" hidden="1" x14ac:dyDescent="0.25">
      <c r="A233" s="1"/>
      <c r="D233" s="5"/>
    </row>
    <row r="234" spans="1:4" hidden="1" x14ac:dyDescent="0.25">
      <c r="A234" s="1"/>
      <c r="D234" s="5"/>
    </row>
    <row r="235" spans="1:4" hidden="1" x14ac:dyDescent="0.25">
      <c r="A235" s="1"/>
      <c r="D235" s="5"/>
    </row>
    <row r="236" spans="1:4" hidden="1" x14ac:dyDescent="0.25">
      <c r="A236" s="1"/>
      <c r="D236" s="5"/>
    </row>
    <row r="237" spans="1:4" hidden="1" x14ac:dyDescent="0.25">
      <c r="A237" s="1"/>
      <c r="D237" s="5"/>
    </row>
    <row r="238" spans="1:4" hidden="1" x14ac:dyDescent="0.25">
      <c r="A238" s="1"/>
      <c r="D238" s="5"/>
    </row>
    <row r="239" spans="1:4" hidden="1" x14ac:dyDescent="0.25">
      <c r="A239" s="1"/>
      <c r="D239" s="5"/>
    </row>
    <row r="240" spans="1:4" hidden="1" x14ac:dyDescent="0.25">
      <c r="A240" s="1"/>
      <c r="D240" s="5"/>
    </row>
    <row r="241" spans="1:4" hidden="1" x14ac:dyDescent="0.25">
      <c r="A241" s="1"/>
      <c r="D241" s="5"/>
    </row>
    <row r="242" spans="1:4" hidden="1" x14ac:dyDescent="0.25">
      <c r="A242" s="1"/>
      <c r="D242" s="5"/>
    </row>
    <row r="243" spans="1:4" hidden="1" x14ac:dyDescent="0.25">
      <c r="A243" s="1"/>
      <c r="D243" s="5"/>
    </row>
    <row r="244" spans="1:4" hidden="1" x14ac:dyDescent="0.25">
      <c r="A244" s="1"/>
      <c r="D244" s="5"/>
    </row>
    <row r="245" spans="1:4" hidden="1" x14ac:dyDescent="0.25">
      <c r="A245" s="1"/>
      <c r="D245" s="5"/>
    </row>
    <row r="246" spans="1:4" hidden="1" x14ac:dyDescent="0.25">
      <c r="A246" s="1"/>
      <c r="D246" s="5"/>
    </row>
    <row r="247" spans="1:4" hidden="1" x14ac:dyDescent="0.25">
      <c r="A247" s="1"/>
      <c r="D247" s="5"/>
    </row>
    <row r="248" spans="1:4" hidden="1" x14ac:dyDescent="0.25">
      <c r="A248" s="1"/>
      <c r="D248" s="5"/>
    </row>
    <row r="249" spans="1:4" hidden="1" x14ac:dyDescent="0.25">
      <c r="A249" s="1"/>
      <c r="D249" s="5"/>
    </row>
    <row r="250" spans="1:4" hidden="1" x14ac:dyDescent="0.25">
      <c r="A250" s="1"/>
      <c r="D250" s="5"/>
    </row>
    <row r="251" spans="1:4" hidden="1" x14ac:dyDescent="0.25">
      <c r="A251" s="1"/>
      <c r="D251" s="5"/>
    </row>
    <row r="252" spans="1:4" hidden="1" x14ac:dyDescent="0.25">
      <c r="A252" s="1"/>
      <c r="D252" s="5"/>
    </row>
    <row r="253" spans="1:4" hidden="1" x14ac:dyDescent="0.25">
      <c r="A253" s="1"/>
      <c r="D253" s="5"/>
    </row>
    <row r="254" spans="1:4" hidden="1" x14ac:dyDescent="0.25">
      <c r="A254" s="1"/>
      <c r="D254" s="5"/>
    </row>
    <row r="255" spans="1:4" hidden="1" x14ac:dyDescent="0.25">
      <c r="A255" s="1"/>
      <c r="D255" s="5"/>
    </row>
    <row r="256" spans="1:4" hidden="1" x14ac:dyDescent="0.25">
      <c r="A256" s="1"/>
      <c r="D256" s="5"/>
    </row>
    <row r="257" spans="1:4" hidden="1" x14ac:dyDescent="0.25">
      <c r="A257" s="1"/>
      <c r="D257" s="5"/>
    </row>
    <row r="258" spans="1:4" hidden="1" x14ac:dyDescent="0.25">
      <c r="A258" s="1"/>
      <c r="D258" s="5"/>
    </row>
    <row r="259" spans="1:4" hidden="1" x14ac:dyDescent="0.25">
      <c r="A259" s="1"/>
      <c r="D259" s="5"/>
    </row>
    <row r="260" spans="1:4" hidden="1" x14ac:dyDescent="0.25">
      <c r="A260" s="1"/>
      <c r="D260" s="5"/>
    </row>
    <row r="261" spans="1:4" hidden="1" x14ac:dyDescent="0.25">
      <c r="A261" s="1"/>
      <c r="D261" s="5"/>
    </row>
    <row r="262" spans="1:4" hidden="1" x14ac:dyDescent="0.25">
      <c r="A262" s="1"/>
      <c r="D262" s="5"/>
    </row>
    <row r="263" spans="1:4" hidden="1" x14ac:dyDescent="0.25">
      <c r="A263" s="1"/>
      <c r="D263" s="5"/>
    </row>
    <row r="264" spans="1:4" hidden="1" x14ac:dyDescent="0.25">
      <c r="A264" s="1"/>
      <c r="D264" s="5"/>
    </row>
    <row r="265" spans="1:4" hidden="1" x14ac:dyDescent="0.25">
      <c r="A265" s="1"/>
      <c r="D265" s="5"/>
    </row>
    <row r="266" spans="1:4" hidden="1" x14ac:dyDescent="0.25">
      <c r="A266" s="1"/>
      <c r="D266" s="5"/>
    </row>
    <row r="267" spans="1:4" hidden="1" x14ac:dyDescent="0.25">
      <c r="A267" s="1"/>
      <c r="D267" s="5"/>
    </row>
    <row r="268" spans="1:4" hidden="1" x14ac:dyDescent="0.25">
      <c r="A268" s="1"/>
      <c r="D268" s="5"/>
    </row>
    <row r="269" spans="1:4" hidden="1" x14ac:dyDescent="0.25">
      <c r="A269" s="1"/>
      <c r="D269" s="5"/>
    </row>
    <row r="270" spans="1:4" hidden="1" x14ac:dyDescent="0.25">
      <c r="A270" s="1"/>
      <c r="D270" s="5"/>
    </row>
    <row r="271" spans="1:4" hidden="1" x14ac:dyDescent="0.25">
      <c r="A271" s="1"/>
      <c r="D271" s="5"/>
    </row>
    <row r="272" spans="1:4" hidden="1" x14ac:dyDescent="0.25">
      <c r="A272" s="1"/>
      <c r="D272" s="5"/>
    </row>
    <row r="273" spans="1:4" hidden="1" x14ac:dyDescent="0.25">
      <c r="A273" s="1"/>
      <c r="D273" s="5"/>
    </row>
    <row r="274" spans="1:4" hidden="1" x14ac:dyDescent="0.25">
      <c r="A274" s="1"/>
      <c r="D274" s="5"/>
    </row>
    <row r="275" spans="1:4" hidden="1" x14ac:dyDescent="0.25">
      <c r="A275" s="1"/>
      <c r="D275" s="5"/>
    </row>
    <row r="276" spans="1:4" hidden="1" x14ac:dyDescent="0.25">
      <c r="A276" s="1"/>
      <c r="D276" s="5"/>
    </row>
    <row r="277" spans="1:4" hidden="1" x14ac:dyDescent="0.25">
      <c r="A277" s="1"/>
      <c r="D277" s="5"/>
    </row>
    <row r="278" spans="1:4" hidden="1" x14ac:dyDescent="0.25">
      <c r="A278" s="1"/>
      <c r="D278" s="5"/>
    </row>
    <row r="279" spans="1:4" hidden="1" x14ac:dyDescent="0.25">
      <c r="A279" s="1"/>
      <c r="D279" s="5"/>
    </row>
    <row r="280" spans="1:4" hidden="1" x14ac:dyDescent="0.25">
      <c r="A280" s="1"/>
      <c r="D280" s="5"/>
    </row>
    <row r="281" spans="1:4" hidden="1" x14ac:dyDescent="0.25">
      <c r="A281" s="1"/>
      <c r="D281" s="5"/>
    </row>
    <row r="282" spans="1:4" hidden="1" x14ac:dyDescent="0.25">
      <c r="A282" s="1"/>
      <c r="D282" s="5"/>
    </row>
    <row r="283" spans="1:4" hidden="1" x14ac:dyDescent="0.25">
      <c r="A283" s="1"/>
      <c r="D283" s="5"/>
    </row>
    <row r="284" spans="1:4" hidden="1" x14ac:dyDescent="0.25">
      <c r="A284" s="1"/>
      <c r="D284" s="5"/>
    </row>
    <row r="285" spans="1:4" hidden="1" x14ac:dyDescent="0.25">
      <c r="A285" s="1"/>
      <c r="D285" s="5"/>
    </row>
    <row r="286" spans="1:4" hidden="1" x14ac:dyDescent="0.25">
      <c r="A286" s="1"/>
      <c r="D286" s="5"/>
    </row>
    <row r="287" spans="1:4" hidden="1" x14ac:dyDescent="0.25">
      <c r="A287" s="1"/>
      <c r="D287" s="5"/>
    </row>
    <row r="288" spans="1:4" hidden="1" x14ac:dyDescent="0.25">
      <c r="A288" s="1"/>
      <c r="D288" s="5"/>
    </row>
    <row r="289" spans="1:4" hidden="1" x14ac:dyDescent="0.25">
      <c r="A289" s="1"/>
      <c r="D289" s="5"/>
    </row>
    <row r="290" spans="1:4" hidden="1" x14ac:dyDescent="0.25">
      <c r="A290" s="1"/>
      <c r="D290" s="5"/>
    </row>
    <row r="291" spans="1:4" hidden="1" x14ac:dyDescent="0.25">
      <c r="A291" s="1"/>
      <c r="D291" s="5"/>
    </row>
    <row r="292" spans="1:4" hidden="1" x14ac:dyDescent="0.25">
      <c r="A292" s="1"/>
      <c r="D292" s="5"/>
    </row>
    <row r="293" spans="1:4" hidden="1" x14ac:dyDescent="0.25">
      <c r="A293" s="1"/>
      <c r="D293" s="5"/>
    </row>
    <row r="294" spans="1:4" hidden="1" x14ac:dyDescent="0.25">
      <c r="A294" s="1"/>
      <c r="D294" s="5"/>
    </row>
    <row r="295" spans="1:4" hidden="1" x14ac:dyDescent="0.25">
      <c r="A295" s="1"/>
      <c r="D295" s="5"/>
    </row>
    <row r="296" spans="1:4" hidden="1" x14ac:dyDescent="0.25">
      <c r="A296" s="1"/>
      <c r="D296" s="5"/>
    </row>
    <row r="297" spans="1:4" hidden="1" x14ac:dyDescent="0.25">
      <c r="A297" s="1"/>
      <c r="D297" s="5"/>
    </row>
    <row r="298" spans="1:4" hidden="1" x14ac:dyDescent="0.25">
      <c r="A298" s="1"/>
      <c r="D298" s="5"/>
    </row>
    <row r="299" spans="1:4" hidden="1" x14ac:dyDescent="0.25">
      <c r="A299" s="1"/>
      <c r="D299" s="5"/>
    </row>
    <row r="300" spans="1:4" hidden="1" x14ac:dyDescent="0.25">
      <c r="A300" s="1"/>
      <c r="D300" s="5"/>
    </row>
    <row r="301" spans="1:4" hidden="1" x14ac:dyDescent="0.25">
      <c r="A301" s="1"/>
      <c r="D301" s="5"/>
    </row>
    <row r="302" spans="1:4" hidden="1" x14ac:dyDescent="0.25">
      <c r="A302" s="1"/>
      <c r="D302" s="5"/>
    </row>
    <row r="303" spans="1:4" hidden="1" x14ac:dyDescent="0.25">
      <c r="A303" s="1"/>
      <c r="D303" s="5"/>
    </row>
    <row r="304" spans="1:4" hidden="1" x14ac:dyDescent="0.25">
      <c r="A304" s="1"/>
      <c r="D304" s="5"/>
    </row>
    <row r="305" spans="1:4" hidden="1" x14ac:dyDescent="0.25">
      <c r="A305" s="1"/>
      <c r="D305" s="5"/>
    </row>
    <row r="306" spans="1:4" hidden="1" x14ac:dyDescent="0.25">
      <c r="A306" s="1"/>
      <c r="D306" s="5"/>
    </row>
    <row r="307" spans="1:4" hidden="1" x14ac:dyDescent="0.25">
      <c r="A307" s="1"/>
      <c r="D307" s="5"/>
    </row>
    <row r="308" spans="1:4" hidden="1" x14ac:dyDescent="0.25">
      <c r="A308" s="1"/>
      <c r="D308" s="5"/>
    </row>
    <row r="309" spans="1:4" hidden="1" x14ac:dyDescent="0.25">
      <c r="A309" s="1"/>
      <c r="D309" s="5"/>
    </row>
    <row r="310" spans="1:4" hidden="1" x14ac:dyDescent="0.25">
      <c r="A310" s="1"/>
      <c r="D310" s="5"/>
    </row>
    <row r="311" spans="1:4" hidden="1" x14ac:dyDescent="0.25">
      <c r="A311" s="1"/>
      <c r="D311" s="5"/>
    </row>
    <row r="312" spans="1:4" hidden="1" x14ac:dyDescent="0.25">
      <c r="A312" s="1"/>
      <c r="D312" s="5"/>
    </row>
    <row r="313" spans="1:4" hidden="1" x14ac:dyDescent="0.25">
      <c r="A313" s="1"/>
      <c r="D313" s="5"/>
    </row>
    <row r="314" spans="1:4" hidden="1" x14ac:dyDescent="0.25">
      <c r="A314" s="1"/>
      <c r="D314" s="5"/>
    </row>
    <row r="315" spans="1:4" hidden="1" x14ac:dyDescent="0.25">
      <c r="A315" s="1"/>
      <c r="D315" s="5"/>
    </row>
    <row r="316" spans="1:4" hidden="1" x14ac:dyDescent="0.25">
      <c r="A316" s="1"/>
      <c r="D316" s="5"/>
    </row>
    <row r="317" spans="1:4" hidden="1" x14ac:dyDescent="0.25">
      <c r="A317" s="1"/>
      <c r="D317" s="5"/>
    </row>
    <row r="318" spans="1:4" hidden="1" x14ac:dyDescent="0.25">
      <c r="A318" s="1"/>
      <c r="D318" s="5"/>
    </row>
    <row r="319" spans="1:4" hidden="1" x14ac:dyDescent="0.25">
      <c r="A319" s="1"/>
      <c r="D319" s="5"/>
    </row>
    <row r="320" spans="1:4" hidden="1" x14ac:dyDescent="0.25">
      <c r="A320" s="1"/>
      <c r="D320" s="5"/>
    </row>
    <row r="321" spans="1:4" hidden="1" x14ac:dyDescent="0.25">
      <c r="A321" s="1"/>
      <c r="D321" s="5"/>
    </row>
    <row r="322" spans="1:4" hidden="1" x14ac:dyDescent="0.25">
      <c r="A322" s="1"/>
      <c r="D322" s="5"/>
    </row>
    <row r="323" spans="1:4" hidden="1" x14ac:dyDescent="0.25">
      <c r="A323" s="1"/>
      <c r="D323" s="5"/>
    </row>
    <row r="324" spans="1:4" hidden="1" x14ac:dyDescent="0.25">
      <c r="A324" s="1"/>
      <c r="D324" s="5"/>
    </row>
    <row r="325" spans="1:4" hidden="1" x14ac:dyDescent="0.25">
      <c r="A325" s="1"/>
      <c r="D325" s="5"/>
    </row>
    <row r="326" spans="1:4" hidden="1" x14ac:dyDescent="0.25">
      <c r="A326" s="1"/>
      <c r="D326" s="5"/>
    </row>
    <row r="327" spans="1:4" hidden="1" x14ac:dyDescent="0.25">
      <c r="A327" s="1"/>
      <c r="D327" s="5"/>
    </row>
    <row r="328" spans="1:4" hidden="1" x14ac:dyDescent="0.25">
      <c r="A328" s="1"/>
      <c r="D328" s="5"/>
    </row>
    <row r="329" spans="1:4" hidden="1" x14ac:dyDescent="0.25">
      <c r="A329" s="1"/>
      <c r="D329" s="5"/>
    </row>
    <row r="330" spans="1:4" hidden="1" x14ac:dyDescent="0.25">
      <c r="A330" s="1"/>
      <c r="D330" s="5"/>
    </row>
    <row r="331" spans="1:4" hidden="1" x14ac:dyDescent="0.25">
      <c r="A331" s="1"/>
      <c r="D331" s="5"/>
    </row>
    <row r="332" spans="1:4" hidden="1" x14ac:dyDescent="0.25">
      <c r="A332" s="1"/>
      <c r="D332" s="5"/>
    </row>
    <row r="333" spans="1:4" hidden="1" x14ac:dyDescent="0.25">
      <c r="A333" s="1"/>
      <c r="D333" s="5"/>
    </row>
    <row r="334" spans="1:4" hidden="1" x14ac:dyDescent="0.25">
      <c r="A334" s="1"/>
      <c r="D334" s="5"/>
    </row>
    <row r="335" spans="1:4" hidden="1" x14ac:dyDescent="0.25">
      <c r="A335" s="1"/>
      <c r="D335" s="5"/>
    </row>
    <row r="336" spans="1:4" hidden="1" x14ac:dyDescent="0.25">
      <c r="A336" s="1"/>
      <c r="D336" s="5"/>
    </row>
    <row r="337" spans="1:4" hidden="1" x14ac:dyDescent="0.25">
      <c r="A337" s="1"/>
      <c r="D337" s="5"/>
    </row>
    <row r="338" spans="1:4" hidden="1" x14ac:dyDescent="0.25">
      <c r="A338" s="1"/>
      <c r="D338" s="5"/>
    </row>
    <row r="339" spans="1:4" hidden="1" x14ac:dyDescent="0.25">
      <c r="A339" s="1"/>
      <c r="D339" s="5"/>
    </row>
    <row r="340" spans="1:4" hidden="1" x14ac:dyDescent="0.25">
      <c r="A340" s="1"/>
      <c r="D340" s="5"/>
    </row>
    <row r="341" spans="1:4" hidden="1" x14ac:dyDescent="0.25">
      <c r="A341" s="1"/>
      <c r="D341" s="5"/>
    </row>
    <row r="342" spans="1:4" hidden="1" x14ac:dyDescent="0.25">
      <c r="A342" s="1"/>
      <c r="D342" s="5"/>
    </row>
    <row r="343" spans="1:4" hidden="1" x14ac:dyDescent="0.25">
      <c r="A343" s="1"/>
      <c r="D343" s="5"/>
    </row>
    <row r="344" spans="1:4" hidden="1" x14ac:dyDescent="0.25">
      <c r="A344" s="1"/>
      <c r="D344" s="5"/>
    </row>
    <row r="345" spans="1:4" hidden="1" x14ac:dyDescent="0.25">
      <c r="A345" s="1"/>
      <c r="D345" s="5"/>
    </row>
    <row r="346" spans="1:4" hidden="1" x14ac:dyDescent="0.25">
      <c r="A346" s="1"/>
      <c r="D346" s="5"/>
    </row>
    <row r="347" spans="1:4" hidden="1" x14ac:dyDescent="0.25">
      <c r="A347" s="1"/>
      <c r="D347" s="5"/>
    </row>
    <row r="348" spans="1:4" hidden="1" x14ac:dyDescent="0.25">
      <c r="A348" s="1"/>
      <c r="D348" s="5"/>
    </row>
    <row r="349" spans="1:4" hidden="1" x14ac:dyDescent="0.25">
      <c r="A349" s="1"/>
      <c r="D349" s="5"/>
    </row>
    <row r="350" spans="1:4" hidden="1" x14ac:dyDescent="0.25">
      <c r="A350" s="1"/>
      <c r="D350" s="5"/>
    </row>
    <row r="351" spans="1:4" hidden="1" x14ac:dyDescent="0.25">
      <c r="A351" s="1"/>
      <c r="D351" s="5"/>
    </row>
    <row r="352" spans="1:4" hidden="1" x14ac:dyDescent="0.25">
      <c r="A352" s="1"/>
      <c r="D352" s="5"/>
    </row>
    <row r="353" spans="1:4" hidden="1" x14ac:dyDescent="0.25">
      <c r="A353" s="1"/>
      <c r="D353" s="5"/>
    </row>
    <row r="354" spans="1:4" hidden="1" x14ac:dyDescent="0.25">
      <c r="A354" s="1"/>
      <c r="D354" s="5"/>
    </row>
    <row r="355" spans="1:4" hidden="1" x14ac:dyDescent="0.25">
      <c r="A355" s="1"/>
      <c r="D355" s="5"/>
    </row>
    <row r="356" spans="1:4" hidden="1" x14ac:dyDescent="0.25">
      <c r="A356" s="1"/>
      <c r="D356" s="5"/>
    </row>
    <row r="357" spans="1:4" hidden="1" x14ac:dyDescent="0.25">
      <c r="A357" s="1"/>
      <c r="D357" s="5"/>
    </row>
    <row r="358" spans="1:4" hidden="1" x14ac:dyDescent="0.25">
      <c r="A358" s="1"/>
      <c r="D358" s="5"/>
    </row>
    <row r="359" spans="1:4" hidden="1" x14ac:dyDescent="0.25">
      <c r="A359" s="1"/>
      <c r="D359" s="5"/>
    </row>
    <row r="360" spans="1:4" hidden="1" x14ac:dyDescent="0.25">
      <c r="A360" s="1"/>
      <c r="D360" s="5"/>
    </row>
    <row r="361" spans="1:4" hidden="1" x14ac:dyDescent="0.25">
      <c r="A361" s="1"/>
      <c r="D361" s="5"/>
    </row>
    <row r="362" spans="1:4" hidden="1" x14ac:dyDescent="0.25">
      <c r="A362" s="1"/>
      <c r="D362" s="5"/>
    </row>
    <row r="363" spans="1:4" hidden="1" x14ac:dyDescent="0.25">
      <c r="A363" s="1"/>
      <c r="D363" s="5"/>
    </row>
    <row r="364" spans="1:4" hidden="1" x14ac:dyDescent="0.25">
      <c r="A364" s="1"/>
      <c r="D364" s="5"/>
    </row>
    <row r="365" spans="1:4" hidden="1" x14ac:dyDescent="0.25">
      <c r="A365" s="1"/>
      <c r="D365" s="5"/>
    </row>
    <row r="366" spans="1:4" hidden="1" x14ac:dyDescent="0.25">
      <c r="A366" s="1"/>
      <c r="D366" s="5"/>
    </row>
    <row r="367" spans="1:4" hidden="1" x14ac:dyDescent="0.25">
      <c r="A367" s="1"/>
      <c r="D367" s="5"/>
    </row>
    <row r="368" spans="1:4" hidden="1" x14ac:dyDescent="0.25">
      <c r="A368" s="1"/>
      <c r="D368" s="5"/>
    </row>
    <row r="369" spans="1:4" hidden="1" x14ac:dyDescent="0.25">
      <c r="A369" s="1"/>
      <c r="D369" s="5"/>
    </row>
    <row r="370" spans="1:4" hidden="1" x14ac:dyDescent="0.25">
      <c r="A370" s="1"/>
      <c r="D370" s="5"/>
    </row>
    <row r="371" spans="1:4" hidden="1" x14ac:dyDescent="0.25">
      <c r="A371" s="1"/>
      <c r="D371" s="5"/>
    </row>
    <row r="372" spans="1:4" hidden="1" x14ac:dyDescent="0.25">
      <c r="A372" s="1"/>
      <c r="D372" s="5"/>
    </row>
    <row r="373" spans="1:4" hidden="1" x14ac:dyDescent="0.25">
      <c r="A373" s="1"/>
      <c r="D373" s="5"/>
    </row>
    <row r="374" spans="1:4" hidden="1" x14ac:dyDescent="0.25">
      <c r="A374" s="1"/>
      <c r="D374" s="5"/>
    </row>
    <row r="375" spans="1:4" hidden="1" x14ac:dyDescent="0.25">
      <c r="A375" s="1"/>
      <c r="D375" s="5"/>
    </row>
    <row r="376" spans="1:4" hidden="1" x14ac:dyDescent="0.25">
      <c r="A376" s="1"/>
      <c r="D376" s="5"/>
    </row>
    <row r="377" spans="1:4" hidden="1" x14ac:dyDescent="0.25">
      <c r="A377" s="1"/>
      <c r="D377" s="5"/>
    </row>
    <row r="378" spans="1:4" hidden="1" x14ac:dyDescent="0.25">
      <c r="A378" s="1"/>
      <c r="D378" s="5"/>
    </row>
    <row r="379" spans="1:4" hidden="1" x14ac:dyDescent="0.25">
      <c r="A379" s="1"/>
      <c r="D379" s="5"/>
    </row>
    <row r="380" spans="1:4" hidden="1" x14ac:dyDescent="0.25">
      <c r="A380" s="1"/>
      <c r="D380" s="5"/>
    </row>
    <row r="381" spans="1:4" hidden="1" x14ac:dyDescent="0.25">
      <c r="A381" s="1"/>
      <c r="D381" s="5"/>
    </row>
    <row r="382" spans="1:4" hidden="1" x14ac:dyDescent="0.25">
      <c r="A382" s="1"/>
      <c r="D382" s="5"/>
    </row>
    <row r="383" spans="1:4" hidden="1" x14ac:dyDescent="0.25">
      <c r="A383" s="1"/>
      <c r="D383" s="5"/>
    </row>
    <row r="384" spans="1:4" hidden="1" x14ac:dyDescent="0.25">
      <c r="A384" s="1"/>
      <c r="D384" s="5"/>
    </row>
    <row r="385" spans="1:4" hidden="1" x14ac:dyDescent="0.25">
      <c r="A385" s="1"/>
      <c r="D385" s="5"/>
    </row>
    <row r="386" spans="1:4" hidden="1" x14ac:dyDescent="0.25">
      <c r="A386" s="1"/>
      <c r="D386" s="5"/>
    </row>
    <row r="387" spans="1:4" hidden="1" x14ac:dyDescent="0.25">
      <c r="A387" s="1"/>
      <c r="D387" s="5"/>
    </row>
    <row r="388" spans="1:4" hidden="1" x14ac:dyDescent="0.25">
      <c r="A388" s="1"/>
      <c r="D388" s="5"/>
    </row>
    <row r="389" spans="1:4" hidden="1" x14ac:dyDescent="0.25">
      <c r="A389" s="1"/>
      <c r="D389" s="5"/>
    </row>
    <row r="390" spans="1:4" hidden="1" x14ac:dyDescent="0.25">
      <c r="A390" s="1"/>
      <c r="D390" s="5"/>
    </row>
    <row r="391" spans="1:4" hidden="1" x14ac:dyDescent="0.25">
      <c r="A391" s="1"/>
      <c r="D391" s="5"/>
    </row>
    <row r="392" spans="1:4" hidden="1" x14ac:dyDescent="0.25">
      <c r="A392" s="1"/>
      <c r="D392" s="5"/>
    </row>
    <row r="393" spans="1:4" hidden="1" x14ac:dyDescent="0.25">
      <c r="A393" s="1"/>
      <c r="D393" s="5"/>
    </row>
    <row r="394" spans="1:4" hidden="1" x14ac:dyDescent="0.25">
      <c r="A394" s="1"/>
      <c r="D394" s="5"/>
    </row>
    <row r="395" spans="1:4" hidden="1" x14ac:dyDescent="0.25">
      <c r="A395" s="1"/>
      <c r="D395" s="5"/>
    </row>
    <row r="396" spans="1:4" hidden="1" x14ac:dyDescent="0.25">
      <c r="A396" s="1"/>
      <c r="D396" s="5"/>
    </row>
    <row r="397" spans="1:4" hidden="1" x14ac:dyDescent="0.25">
      <c r="A397" s="1"/>
      <c r="D397" s="5"/>
    </row>
    <row r="398" spans="1:4" hidden="1" x14ac:dyDescent="0.25">
      <c r="A398" s="1"/>
      <c r="D398" s="5"/>
    </row>
    <row r="399" spans="1:4" hidden="1" x14ac:dyDescent="0.25">
      <c r="A399" s="1"/>
      <c r="D399" s="5"/>
    </row>
    <row r="400" spans="1:4" hidden="1" x14ac:dyDescent="0.25">
      <c r="A400" s="1"/>
      <c r="D400" s="5"/>
    </row>
    <row r="401" spans="1:4" hidden="1" x14ac:dyDescent="0.25">
      <c r="A401" s="1"/>
      <c r="D401" s="5"/>
    </row>
    <row r="402" spans="1:4" hidden="1" x14ac:dyDescent="0.25">
      <c r="A402" s="1"/>
      <c r="D402" s="5"/>
    </row>
    <row r="403" spans="1:4" hidden="1" x14ac:dyDescent="0.25">
      <c r="A403" s="1"/>
      <c r="D403" s="5"/>
    </row>
    <row r="404" spans="1:4" hidden="1" x14ac:dyDescent="0.25">
      <c r="A404" s="1"/>
      <c r="D404" s="5"/>
    </row>
    <row r="405" spans="1:4" hidden="1" x14ac:dyDescent="0.25">
      <c r="A405" s="1"/>
      <c r="D405" s="5"/>
    </row>
    <row r="406" spans="1:4" hidden="1" x14ac:dyDescent="0.25">
      <c r="A406" s="1"/>
      <c r="D406" s="5"/>
    </row>
    <row r="407" spans="1:4" hidden="1" x14ac:dyDescent="0.25">
      <c r="A407" s="1"/>
      <c r="D407" s="5"/>
    </row>
    <row r="408" spans="1:4" hidden="1" x14ac:dyDescent="0.25">
      <c r="A408" s="1"/>
      <c r="D408" s="5"/>
    </row>
    <row r="409" spans="1:4" hidden="1" x14ac:dyDescent="0.25">
      <c r="A409" s="1"/>
      <c r="D409" s="5"/>
    </row>
    <row r="410" spans="1:4" hidden="1" x14ac:dyDescent="0.25">
      <c r="A410" s="1"/>
      <c r="D410" s="5"/>
    </row>
    <row r="411" spans="1:4" hidden="1" x14ac:dyDescent="0.25">
      <c r="A411" s="1"/>
      <c r="D411" s="5"/>
    </row>
    <row r="412" spans="1:4" hidden="1" x14ac:dyDescent="0.25">
      <c r="A412" s="1"/>
      <c r="D412" s="5"/>
    </row>
    <row r="413" spans="1:4" hidden="1" x14ac:dyDescent="0.25">
      <c r="A413" s="1"/>
      <c r="D413" s="5"/>
    </row>
    <row r="414" spans="1:4" hidden="1" x14ac:dyDescent="0.25">
      <c r="A414" s="1"/>
      <c r="D414" s="5"/>
    </row>
    <row r="415" spans="1:4" hidden="1" x14ac:dyDescent="0.25">
      <c r="A415" s="1"/>
      <c r="D415" s="5"/>
    </row>
    <row r="416" spans="1:4" hidden="1" x14ac:dyDescent="0.25">
      <c r="A416" s="1"/>
      <c r="D416" s="5"/>
    </row>
    <row r="417" spans="1:4" hidden="1" x14ac:dyDescent="0.25">
      <c r="A417" s="1"/>
      <c r="D417" s="5"/>
    </row>
    <row r="418" spans="1:4" hidden="1" x14ac:dyDescent="0.25">
      <c r="A418" s="1"/>
      <c r="D418" s="5"/>
    </row>
    <row r="419" spans="1:4" hidden="1" x14ac:dyDescent="0.25">
      <c r="A419" s="1"/>
      <c r="D419" s="5"/>
    </row>
    <row r="420" spans="1:4" hidden="1" x14ac:dyDescent="0.25">
      <c r="A420" s="1"/>
      <c r="D420" s="5"/>
    </row>
    <row r="421" spans="1:4" hidden="1" x14ac:dyDescent="0.25">
      <c r="A421" s="1"/>
      <c r="D421" s="5"/>
    </row>
    <row r="422" spans="1:4" hidden="1" x14ac:dyDescent="0.25">
      <c r="A422" s="1"/>
      <c r="D422" s="5"/>
    </row>
    <row r="423" spans="1:4" hidden="1" x14ac:dyDescent="0.25">
      <c r="A423" s="1"/>
      <c r="D423" s="5"/>
    </row>
    <row r="424" spans="1:4" hidden="1" x14ac:dyDescent="0.25">
      <c r="A424" s="1"/>
      <c r="D424" s="5"/>
    </row>
    <row r="425" spans="1:4" hidden="1" x14ac:dyDescent="0.25">
      <c r="A425" s="1"/>
      <c r="D425" s="5"/>
    </row>
    <row r="426" spans="1:4" hidden="1" x14ac:dyDescent="0.25">
      <c r="A426" s="1"/>
      <c r="D426" s="5"/>
    </row>
    <row r="427" spans="1:4" hidden="1" x14ac:dyDescent="0.25">
      <c r="A427" s="1"/>
      <c r="D427" s="5"/>
    </row>
    <row r="428" spans="1:4" hidden="1" x14ac:dyDescent="0.25">
      <c r="A428" s="1"/>
      <c r="D428" s="5"/>
    </row>
    <row r="429" spans="1:4" hidden="1" x14ac:dyDescent="0.25">
      <c r="A429" s="1"/>
      <c r="D429" s="5"/>
    </row>
    <row r="430" spans="1:4" hidden="1" x14ac:dyDescent="0.25">
      <c r="A430" s="1"/>
      <c r="D430" s="5"/>
    </row>
    <row r="431" spans="1:4" hidden="1" x14ac:dyDescent="0.25">
      <c r="A431" s="1"/>
      <c r="D431" s="5"/>
    </row>
    <row r="432" spans="1:4" hidden="1" x14ac:dyDescent="0.25">
      <c r="A432" s="1"/>
      <c r="D432" s="5"/>
    </row>
    <row r="433" spans="1:4" hidden="1" x14ac:dyDescent="0.25">
      <c r="A433" s="1"/>
      <c r="D433" s="5"/>
    </row>
    <row r="434" spans="1:4" hidden="1" x14ac:dyDescent="0.25">
      <c r="A434" s="1"/>
      <c r="D434" s="5"/>
    </row>
    <row r="435" spans="1:4" hidden="1" x14ac:dyDescent="0.25">
      <c r="A435" s="1"/>
      <c r="D435" s="5"/>
    </row>
    <row r="436" spans="1:4" hidden="1" x14ac:dyDescent="0.25">
      <c r="A436" s="1"/>
      <c r="D436" s="5"/>
    </row>
    <row r="437" spans="1:4" hidden="1" x14ac:dyDescent="0.25">
      <c r="A437" s="1"/>
      <c r="D437" s="5"/>
    </row>
    <row r="438" spans="1:4" hidden="1" x14ac:dyDescent="0.25">
      <c r="A438" s="1"/>
      <c r="D438" s="5"/>
    </row>
    <row r="439" spans="1:4" hidden="1" x14ac:dyDescent="0.25">
      <c r="A439" s="1"/>
      <c r="D439" s="5"/>
    </row>
    <row r="440" spans="1:4" hidden="1" x14ac:dyDescent="0.25">
      <c r="A440" s="1"/>
      <c r="D440" s="5"/>
    </row>
    <row r="441" spans="1:4" hidden="1" x14ac:dyDescent="0.25">
      <c r="A441" s="1"/>
      <c r="D441" s="5"/>
    </row>
    <row r="442" spans="1:4" hidden="1" x14ac:dyDescent="0.25">
      <c r="A442" s="1"/>
      <c r="D442" s="5"/>
    </row>
    <row r="443" spans="1:4" hidden="1" x14ac:dyDescent="0.25">
      <c r="A443" s="1"/>
      <c r="D443" s="5"/>
    </row>
    <row r="444" spans="1:4" hidden="1" x14ac:dyDescent="0.25">
      <c r="A444" s="1"/>
      <c r="D444" s="5"/>
    </row>
    <row r="445" spans="1:4" hidden="1" x14ac:dyDescent="0.25">
      <c r="A445" s="1"/>
      <c r="D445" s="5"/>
    </row>
    <row r="446" spans="1:4" hidden="1" x14ac:dyDescent="0.25">
      <c r="A446" s="1"/>
      <c r="D446" s="5"/>
    </row>
    <row r="447" spans="1:4" hidden="1" x14ac:dyDescent="0.25">
      <c r="A447" s="1"/>
      <c r="D447" s="5"/>
    </row>
    <row r="448" spans="1:4" hidden="1" x14ac:dyDescent="0.25">
      <c r="A448" s="1"/>
      <c r="D448" s="5"/>
    </row>
    <row r="449" spans="1:4" hidden="1" x14ac:dyDescent="0.25">
      <c r="A449" s="1"/>
      <c r="D449" s="5"/>
    </row>
    <row r="450" spans="1:4" hidden="1" x14ac:dyDescent="0.25">
      <c r="A450" s="1"/>
      <c r="D450" s="5"/>
    </row>
    <row r="451" spans="1:4" hidden="1" x14ac:dyDescent="0.25">
      <c r="A451" s="1"/>
      <c r="D451" s="5"/>
    </row>
    <row r="452" spans="1:4" hidden="1" x14ac:dyDescent="0.25">
      <c r="A452" s="1"/>
      <c r="D452" s="5"/>
    </row>
    <row r="453" spans="1:4" hidden="1" x14ac:dyDescent="0.25">
      <c r="A453" s="1"/>
      <c r="D453" s="5"/>
    </row>
    <row r="454" spans="1:4" hidden="1" x14ac:dyDescent="0.25">
      <c r="A454" s="1"/>
      <c r="D454" s="5"/>
    </row>
    <row r="455" spans="1:4" hidden="1" x14ac:dyDescent="0.25">
      <c r="A455" s="1"/>
      <c r="D455" s="5"/>
    </row>
    <row r="456" spans="1:4" hidden="1" x14ac:dyDescent="0.25">
      <c r="A456" s="1"/>
      <c r="D456" s="5"/>
    </row>
    <row r="457" spans="1:4" hidden="1" x14ac:dyDescent="0.25">
      <c r="A457" s="1"/>
      <c r="D457" s="5"/>
    </row>
    <row r="458" spans="1:4" hidden="1" x14ac:dyDescent="0.25">
      <c r="A458" s="1"/>
      <c r="D458" s="5"/>
    </row>
    <row r="459" spans="1:4" hidden="1" x14ac:dyDescent="0.25">
      <c r="A459" s="1"/>
      <c r="D459" s="5"/>
    </row>
    <row r="460" spans="1:4" hidden="1" x14ac:dyDescent="0.25">
      <c r="A460" s="1"/>
      <c r="D460" s="5"/>
    </row>
    <row r="461" spans="1:4" hidden="1" x14ac:dyDescent="0.25">
      <c r="A461" s="1"/>
      <c r="D461" s="5"/>
    </row>
    <row r="462" spans="1:4" hidden="1" x14ac:dyDescent="0.25">
      <c r="A462" s="1"/>
      <c r="D462" s="5"/>
    </row>
    <row r="463" spans="1:4" hidden="1" x14ac:dyDescent="0.25">
      <c r="A463" s="1"/>
      <c r="D463" s="5"/>
    </row>
    <row r="464" spans="1:4" hidden="1" x14ac:dyDescent="0.25">
      <c r="A464" s="1"/>
      <c r="D464" s="5"/>
    </row>
    <row r="465" spans="1:4" hidden="1" x14ac:dyDescent="0.25">
      <c r="A465" s="1"/>
      <c r="D465" s="5"/>
    </row>
    <row r="466" spans="1:4" hidden="1" x14ac:dyDescent="0.25">
      <c r="A466" s="1"/>
      <c r="D466" s="5"/>
    </row>
    <row r="467" spans="1:4" hidden="1" x14ac:dyDescent="0.25">
      <c r="A467" s="1"/>
      <c r="D467" s="5"/>
    </row>
    <row r="468" spans="1:4" hidden="1" x14ac:dyDescent="0.25">
      <c r="A468" s="1"/>
      <c r="D468" s="5"/>
    </row>
    <row r="469" spans="1:4" hidden="1" x14ac:dyDescent="0.25">
      <c r="A469" s="1"/>
      <c r="D469" s="5"/>
    </row>
    <row r="470" spans="1:4" hidden="1" x14ac:dyDescent="0.25">
      <c r="A470" s="1"/>
      <c r="D470" s="5"/>
    </row>
    <row r="471" spans="1:4" hidden="1" x14ac:dyDescent="0.25">
      <c r="A471" s="1"/>
      <c r="D471" s="5"/>
    </row>
    <row r="472" spans="1:4" hidden="1" x14ac:dyDescent="0.25">
      <c r="A472" s="1"/>
      <c r="D472" s="5"/>
    </row>
    <row r="473" spans="1:4" hidden="1" x14ac:dyDescent="0.25">
      <c r="A473" s="1"/>
      <c r="D473" s="5"/>
    </row>
    <row r="474" spans="1:4" hidden="1" x14ac:dyDescent="0.25">
      <c r="A474" s="1"/>
      <c r="D474" s="5"/>
    </row>
    <row r="475" spans="1:4" hidden="1" x14ac:dyDescent="0.25">
      <c r="A475" s="1"/>
      <c r="D475" s="5"/>
    </row>
    <row r="476" spans="1:4" hidden="1" x14ac:dyDescent="0.25">
      <c r="A476" s="1"/>
      <c r="D476" s="5"/>
    </row>
    <row r="477" spans="1:4" hidden="1" x14ac:dyDescent="0.25">
      <c r="A477" s="1"/>
      <c r="D477" s="5"/>
    </row>
    <row r="478" spans="1:4" hidden="1" x14ac:dyDescent="0.25">
      <c r="A478" s="1"/>
      <c r="D478" s="5"/>
    </row>
    <row r="479" spans="1:4" hidden="1" x14ac:dyDescent="0.25">
      <c r="A479" s="1"/>
      <c r="D479" s="5"/>
    </row>
    <row r="480" spans="1:4" hidden="1" x14ac:dyDescent="0.25">
      <c r="A480" s="1"/>
      <c r="D480" s="5"/>
    </row>
    <row r="481" spans="1:4" hidden="1" x14ac:dyDescent="0.25">
      <c r="A481" s="1"/>
      <c r="D481" s="5"/>
    </row>
    <row r="482" spans="1:4" hidden="1" x14ac:dyDescent="0.25">
      <c r="A482" s="1"/>
      <c r="D482" s="5"/>
    </row>
    <row r="483" spans="1:4" hidden="1" x14ac:dyDescent="0.25">
      <c r="A483" s="1"/>
      <c r="D483" s="5"/>
    </row>
    <row r="484" spans="1:4" hidden="1" x14ac:dyDescent="0.25">
      <c r="A484" s="1"/>
      <c r="D484" s="5"/>
    </row>
    <row r="485" spans="1:4" hidden="1" x14ac:dyDescent="0.25">
      <c r="A485" s="1"/>
      <c r="D485" s="5"/>
    </row>
    <row r="486" spans="1:4" hidden="1" x14ac:dyDescent="0.25">
      <c r="A486" s="1"/>
      <c r="D486" s="5"/>
    </row>
    <row r="487" spans="1:4" hidden="1" x14ac:dyDescent="0.25">
      <c r="A487" s="1"/>
      <c r="D487" s="5"/>
    </row>
    <row r="488" spans="1:4" hidden="1" x14ac:dyDescent="0.25">
      <c r="A488" s="1"/>
      <c r="D488" s="5"/>
    </row>
    <row r="489" spans="1:4" hidden="1" x14ac:dyDescent="0.25">
      <c r="A489" s="1"/>
      <c r="D489" s="5"/>
    </row>
    <row r="490" spans="1:4" hidden="1" x14ac:dyDescent="0.25">
      <c r="A490" s="1"/>
      <c r="D490" s="5"/>
    </row>
    <row r="491" spans="1:4" hidden="1" x14ac:dyDescent="0.25">
      <c r="A491" s="1"/>
      <c r="D491" s="5"/>
    </row>
    <row r="492" spans="1:4" hidden="1" x14ac:dyDescent="0.25">
      <c r="A492" s="1"/>
      <c r="D492" s="5"/>
    </row>
    <row r="493" spans="1:4" hidden="1" x14ac:dyDescent="0.25">
      <c r="A493" s="1"/>
      <c r="D493" s="5"/>
    </row>
    <row r="494" spans="1:4" hidden="1" x14ac:dyDescent="0.25">
      <c r="A494" s="1"/>
      <c r="D494" s="5"/>
    </row>
    <row r="495" spans="1:4" hidden="1" x14ac:dyDescent="0.25">
      <c r="A495" s="1"/>
      <c r="D495" s="5"/>
    </row>
    <row r="496" spans="1:4" hidden="1" x14ac:dyDescent="0.25">
      <c r="A496" s="1"/>
      <c r="D496" s="5"/>
    </row>
    <row r="497" spans="1:4" hidden="1" x14ac:dyDescent="0.25">
      <c r="A497" s="1"/>
      <c r="D497" s="5"/>
    </row>
    <row r="498" spans="1:4" hidden="1" x14ac:dyDescent="0.25">
      <c r="A498" s="1"/>
      <c r="D498" s="5"/>
    </row>
    <row r="499" spans="1:4" hidden="1" x14ac:dyDescent="0.25">
      <c r="A499" s="1"/>
      <c r="D499" s="5"/>
    </row>
    <row r="500" spans="1:4" hidden="1" x14ac:dyDescent="0.25">
      <c r="A500" s="1"/>
      <c r="D500" s="5"/>
    </row>
    <row r="501" spans="1:4" hidden="1" x14ac:dyDescent="0.25">
      <c r="A501" s="1"/>
      <c r="D501" s="5"/>
    </row>
    <row r="502" spans="1:4" hidden="1" x14ac:dyDescent="0.25">
      <c r="A502" s="1"/>
      <c r="D502" s="5"/>
    </row>
    <row r="503" spans="1:4" hidden="1" x14ac:dyDescent="0.25">
      <c r="A503" s="1"/>
      <c r="D503" s="5"/>
    </row>
    <row r="504" spans="1:4" hidden="1" x14ac:dyDescent="0.25">
      <c r="A504" s="1"/>
      <c r="D504" s="5"/>
    </row>
    <row r="505" spans="1:4" hidden="1" x14ac:dyDescent="0.25">
      <c r="A505" s="1"/>
      <c r="D505" s="5"/>
    </row>
    <row r="506" spans="1:4" hidden="1" x14ac:dyDescent="0.25">
      <c r="A506" s="1"/>
      <c r="D506" s="5"/>
    </row>
    <row r="507" spans="1:4" hidden="1" x14ac:dyDescent="0.25">
      <c r="A507" s="1"/>
      <c r="D507" s="5"/>
    </row>
    <row r="508" spans="1:4" hidden="1" x14ac:dyDescent="0.25">
      <c r="A508" s="1"/>
      <c r="D508" s="5"/>
    </row>
    <row r="509" spans="1:4" hidden="1" x14ac:dyDescent="0.25">
      <c r="A509" s="1"/>
      <c r="D509" s="5"/>
    </row>
    <row r="510" spans="1:4" hidden="1" x14ac:dyDescent="0.25">
      <c r="A510" s="1"/>
      <c r="D510" s="5"/>
    </row>
    <row r="511" spans="1:4" hidden="1" x14ac:dyDescent="0.25">
      <c r="A511" s="1"/>
      <c r="D511" s="5"/>
    </row>
    <row r="512" spans="1:4" hidden="1" x14ac:dyDescent="0.25">
      <c r="A512" s="1"/>
      <c r="D512" s="5"/>
    </row>
    <row r="513" spans="1:4" hidden="1" x14ac:dyDescent="0.25">
      <c r="A513" s="1"/>
      <c r="D513" s="5"/>
    </row>
    <row r="514" spans="1:4" hidden="1" x14ac:dyDescent="0.25">
      <c r="A514" s="1"/>
      <c r="D514" s="5"/>
    </row>
    <row r="515" spans="1:4" hidden="1" x14ac:dyDescent="0.25">
      <c r="A515" s="1"/>
      <c r="D515" s="5"/>
    </row>
    <row r="516" spans="1:4" hidden="1" x14ac:dyDescent="0.25">
      <c r="A516" s="1"/>
      <c r="D516" s="5"/>
    </row>
    <row r="517" spans="1:4" hidden="1" x14ac:dyDescent="0.25">
      <c r="A517" s="1"/>
      <c r="D517" s="5"/>
    </row>
    <row r="518" spans="1:4" hidden="1" x14ac:dyDescent="0.25">
      <c r="A518" s="1"/>
      <c r="D518" s="5"/>
    </row>
    <row r="519" spans="1:4" hidden="1" x14ac:dyDescent="0.25">
      <c r="A519" s="1"/>
      <c r="D519" s="5"/>
    </row>
    <row r="520" spans="1:4" hidden="1" x14ac:dyDescent="0.25">
      <c r="A520" s="1"/>
      <c r="D520" s="5"/>
    </row>
    <row r="521" spans="1:4" hidden="1" x14ac:dyDescent="0.25">
      <c r="A521" s="1"/>
      <c r="D521" s="5"/>
    </row>
    <row r="522" spans="1:4" hidden="1" x14ac:dyDescent="0.25">
      <c r="A522" s="1"/>
      <c r="D522" s="5"/>
    </row>
    <row r="523" spans="1:4" hidden="1" x14ac:dyDescent="0.25">
      <c r="A523" s="1"/>
      <c r="D523" s="5"/>
    </row>
    <row r="524" spans="1:4" hidden="1" x14ac:dyDescent="0.25">
      <c r="A524" s="1"/>
      <c r="D524" s="5"/>
    </row>
    <row r="525" spans="1:4" hidden="1" x14ac:dyDescent="0.25">
      <c r="A525" s="1"/>
      <c r="D525" s="5"/>
    </row>
    <row r="526" spans="1:4" hidden="1" x14ac:dyDescent="0.25">
      <c r="A526" s="1"/>
      <c r="D526" s="5"/>
    </row>
    <row r="527" spans="1:4" hidden="1" x14ac:dyDescent="0.25">
      <c r="A527" s="1"/>
      <c r="D527" s="5"/>
    </row>
    <row r="528" spans="1:4" hidden="1" x14ac:dyDescent="0.25">
      <c r="A528" s="1"/>
      <c r="D528" s="5"/>
    </row>
    <row r="529" spans="1:4" hidden="1" x14ac:dyDescent="0.25">
      <c r="A529" s="1"/>
      <c r="D529" s="5"/>
    </row>
    <row r="530" spans="1:4" hidden="1" x14ac:dyDescent="0.25">
      <c r="A530" s="1"/>
      <c r="D530" s="5"/>
    </row>
    <row r="531" spans="1:4" hidden="1" x14ac:dyDescent="0.25">
      <c r="A531" s="1"/>
      <c r="D531" s="5"/>
    </row>
    <row r="532" spans="1:4" hidden="1" x14ac:dyDescent="0.25">
      <c r="A532" s="1"/>
      <c r="D532" s="5"/>
    </row>
    <row r="533" spans="1:4" hidden="1" x14ac:dyDescent="0.25">
      <c r="A533" s="1"/>
      <c r="D533" s="5"/>
    </row>
    <row r="534" spans="1:4" hidden="1" x14ac:dyDescent="0.25">
      <c r="A534" s="1"/>
      <c r="D534" s="5"/>
    </row>
    <row r="535" spans="1:4" hidden="1" x14ac:dyDescent="0.25">
      <c r="A535" s="1"/>
      <c r="D535" s="5"/>
    </row>
    <row r="536" spans="1:4" hidden="1" x14ac:dyDescent="0.25">
      <c r="A536" s="1"/>
      <c r="D536" s="5"/>
    </row>
    <row r="537" spans="1:4" hidden="1" x14ac:dyDescent="0.25">
      <c r="A537" s="1"/>
      <c r="D537" s="5"/>
    </row>
    <row r="538" spans="1:4" hidden="1" x14ac:dyDescent="0.25">
      <c r="A538" s="1"/>
      <c r="D538" s="5"/>
    </row>
    <row r="539" spans="1:4" hidden="1" x14ac:dyDescent="0.25">
      <c r="A539" s="1"/>
      <c r="D539" s="5"/>
    </row>
    <row r="540" spans="1:4" hidden="1" x14ac:dyDescent="0.25">
      <c r="A540" s="1"/>
      <c r="D540" s="5"/>
    </row>
    <row r="541" spans="1:4" hidden="1" x14ac:dyDescent="0.25">
      <c r="A541" s="1"/>
      <c r="D541" s="5"/>
    </row>
    <row r="542" spans="1:4" hidden="1" x14ac:dyDescent="0.25">
      <c r="A542" s="1"/>
      <c r="D542" s="5"/>
    </row>
    <row r="543" spans="1:4" hidden="1" x14ac:dyDescent="0.25">
      <c r="A543" s="1"/>
      <c r="D543" s="5"/>
    </row>
    <row r="544" spans="1:4" hidden="1" x14ac:dyDescent="0.25">
      <c r="A544" s="1"/>
      <c r="D544" s="5"/>
    </row>
    <row r="545" spans="1:4" hidden="1" x14ac:dyDescent="0.25">
      <c r="A545" s="1"/>
      <c r="D545" s="5"/>
    </row>
    <row r="546" spans="1:4" hidden="1" x14ac:dyDescent="0.25">
      <c r="A546" s="1"/>
      <c r="D546" s="5"/>
    </row>
    <row r="547" spans="1:4" hidden="1" x14ac:dyDescent="0.25">
      <c r="A547" s="1"/>
      <c r="D547" s="5"/>
    </row>
    <row r="548" spans="1:4" hidden="1" x14ac:dyDescent="0.25">
      <c r="A548" s="1"/>
      <c r="D548" s="5"/>
    </row>
    <row r="549" spans="1:4" hidden="1" x14ac:dyDescent="0.25">
      <c r="A549" s="1"/>
      <c r="D549" s="5"/>
    </row>
    <row r="550" spans="1:4" hidden="1" x14ac:dyDescent="0.25">
      <c r="A550" s="1"/>
      <c r="D550" s="5"/>
    </row>
    <row r="551" spans="1:4" hidden="1" x14ac:dyDescent="0.25">
      <c r="A551" s="1"/>
      <c r="D551" s="5"/>
    </row>
    <row r="552" spans="1:4" hidden="1" x14ac:dyDescent="0.25">
      <c r="A552" s="1"/>
      <c r="D552" s="5"/>
    </row>
    <row r="553" spans="1:4" hidden="1" x14ac:dyDescent="0.25">
      <c r="A553" s="1"/>
      <c r="D553" s="5"/>
    </row>
    <row r="554" spans="1:4" hidden="1" x14ac:dyDescent="0.25">
      <c r="A554" s="1"/>
      <c r="D554" s="5"/>
    </row>
    <row r="555" spans="1:4" hidden="1" x14ac:dyDescent="0.25">
      <c r="A555" s="1"/>
      <c r="D555" s="5"/>
    </row>
    <row r="556" spans="1:4" hidden="1" x14ac:dyDescent="0.25">
      <c r="A556" s="1"/>
      <c r="D556" s="5"/>
    </row>
    <row r="557" spans="1:4" hidden="1" x14ac:dyDescent="0.25">
      <c r="A557" s="1"/>
      <c r="D557" s="5"/>
    </row>
    <row r="558" spans="1:4" hidden="1" x14ac:dyDescent="0.25">
      <c r="A558" s="1"/>
      <c r="D558" s="5"/>
    </row>
    <row r="559" spans="1:4" hidden="1" x14ac:dyDescent="0.25">
      <c r="A559" s="1"/>
      <c r="D559" s="5"/>
    </row>
    <row r="560" spans="1:4" hidden="1" x14ac:dyDescent="0.25">
      <c r="A560" s="1"/>
      <c r="D560" s="5"/>
    </row>
    <row r="561" spans="1:4" hidden="1" x14ac:dyDescent="0.25">
      <c r="A561" s="1"/>
      <c r="D561" s="5"/>
    </row>
    <row r="562" spans="1:4" hidden="1" x14ac:dyDescent="0.25">
      <c r="A562" s="1"/>
      <c r="D562" s="5"/>
    </row>
    <row r="563" spans="1:4" hidden="1" x14ac:dyDescent="0.25">
      <c r="A563" s="1"/>
      <c r="D563" s="5"/>
    </row>
    <row r="564" spans="1:4" hidden="1" x14ac:dyDescent="0.25">
      <c r="A564" s="1"/>
      <c r="D564" s="5"/>
    </row>
    <row r="565" spans="1:4" hidden="1" x14ac:dyDescent="0.25">
      <c r="A565" s="1"/>
      <c r="D565" s="5"/>
    </row>
    <row r="566" spans="1:4" hidden="1" x14ac:dyDescent="0.25">
      <c r="A566" s="1"/>
      <c r="D566" s="5"/>
    </row>
    <row r="567" spans="1:4" hidden="1" x14ac:dyDescent="0.25">
      <c r="A567" s="1"/>
      <c r="D567" s="5"/>
    </row>
    <row r="568" spans="1:4" hidden="1" x14ac:dyDescent="0.25">
      <c r="A568" s="1"/>
      <c r="D568" s="5"/>
    </row>
    <row r="569" spans="1:4" hidden="1" x14ac:dyDescent="0.25">
      <c r="A569" s="1"/>
      <c r="D569" s="5"/>
    </row>
    <row r="570" spans="1:4" hidden="1" x14ac:dyDescent="0.25">
      <c r="A570" s="1"/>
      <c r="D570" s="5"/>
    </row>
    <row r="571" spans="1:4" hidden="1" x14ac:dyDescent="0.25">
      <c r="A571" s="1"/>
      <c r="D571" s="5"/>
    </row>
    <row r="572" spans="1:4" hidden="1" x14ac:dyDescent="0.25">
      <c r="A572" s="1"/>
      <c r="D572" s="5"/>
    </row>
    <row r="573" spans="1:4" hidden="1" x14ac:dyDescent="0.25">
      <c r="A573" s="1"/>
      <c r="D573" s="5"/>
    </row>
    <row r="574" spans="1:4" hidden="1" x14ac:dyDescent="0.25">
      <c r="A574" s="1"/>
      <c r="D574" s="5"/>
    </row>
    <row r="575" spans="1:4" hidden="1" x14ac:dyDescent="0.25">
      <c r="A575" s="1"/>
      <c r="D575" s="5"/>
    </row>
    <row r="576" spans="1:4" hidden="1" x14ac:dyDescent="0.25">
      <c r="A576" s="1"/>
      <c r="D576" s="5"/>
    </row>
    <row r="577" spans="1:4" hidden="1" x14ac:dyDescent="0.25">
      <c r="A577" s="1"/>
      <c r="D577" s="5"/>
    </row>
    <row r="578" spans="1:4" hidden="1" x14ac:dyDescent="0.25">
      <c r="A578" s="1"/>
      <c r="D578" s="5"/>
    </row>
    <row r="579" spans="1:4" hidden="1" x14ac:dyDescent="0.25">
      <c r="A579" s="1"/>
      <c r="D579" s="5"/>
    </row>
    <row r="580" spans="1:4" hidden="1" x14ac:dyDescent="0.25">
      <c r="A580" s="1"/>
      <c r="D580" s="5"/>
    </row>
    <row r="581" spans="1:4" hidden="1" x14ac:dyDescent="0.25">
      <c r="A581" s="1"/>
      <c r="D581" s="5"/>
    </row>
    <row r="582" spans="1:4" hidden="1" x14ac:dyDescent="0.25">
      <c r="A582" s="1"/>
      <c r="D582" s="5"/>
    </row>
    <row r="583" spans="1:4" hidden="1" x14ac:dyDescent="0.25">
      <c r="A583" s="1"/>
      <c r="D583" s="5"/>
    </row>
    <row r="584" spans="1:4" hidden="1" x14ac:dyDescent="0.25">
      <c r="A584" s="1"/>
      <c r="D584" s="5"/>
    </row>
    <row r="585" spans="1:4" hidden="1" x14ac:dyDescent="0.25">
      <c r="A585" s="1"/>
      <c r="D585" s="5"/>
    </row>
    <row r="586" spans="1:4" hidden="1" x14ac:dyDescent="0.25">
      <c r="A586" s="1"/>
      <c r="D586" s="5"/>
    </row>
    <row r="587" spans="1:4" hidden="1" x14ac:dyDescent="0.25">
      <c r="A587" s="1"/>
      <c r="D587" s="5"/>
    </row>
    <row r="588" spans="1:4" hidden="1" x14ac:dyDescent="0.25">
      <c r="A588" s="1"/>
      <c r="D588" s="5"/>
    </row>
    <row r="589" spans="1:4" hidden="1" x14ac:dyDescent="0.25">
      <c r="A589" s="1"/>
      <c r="D589" s="5"/>
    </row>
    <row r="590" spans="1:4" hidden="1" x14ac:dyDescent="0.25">
      <c r="A590" s="1"/>
      <c r="D590" s="5"/>
    </row>
    <row r="591" spans="1:4" hidden="1" x14ac:dyDescent="0.25">
      <c r="A591" s="1"/>
      <c r="D591" s="5"/>
    </row>
    <row r="592" spans="1:4" hidden="1" x14ac:dyDescent="0.25">
      <c r="A592" s="1"/>
      <c r="D592" s="5"/>
    </row>
    <row r="593" spans="1:4" hidden="1" x14ac:dyDescent="0.25">
      <c r="A593" s="1"/>
      <c r="D593" s="5"/>
    </row>
    <row r="594" spans="1:4" hidden="1" x14ac:dyDescent="0.25">
      <c r="A594" s="1"/>
      <c r="D594" s="5"/>
    </row>
    <row r="595" spans="1:4" hidden="1" x14ac:dyDescent="0.25">
      <c r="A595" s="1"/>
      <c r="D595" s="5"/>
    </row>
    <row r="596" spans="1:4" hidden="1" x14ac:dyDescent="0.25">
      <c r="A596" s="1"/>
      <c r="D596" s="5"/>
    </row>
    <row r="597" spans="1:4" hidden="1" x14ac:dyDescent="0.25">
      <c r="A597" s="1"/>
      <c r="D597" s="5"/>
    </row>
    <row r="598" spans="1:4" hidden="1" x14ac:dyDescent="0.25">
      <c r="A598" s="1"/>
      <c r="D598" s="5"/>
    </row>
    <row r="599" spans="1:4" hidden="1" x14ac:dyDescent="0.25">
      <c r="A599" s="1"/>
      <c r="D599" s="5"/>
    </row>
    <row r="600" spans="1:4" hidden="1" x14ac:dyDescent="0.25">
      <c r="A600" s="1"/>
      <c r="D600" s="5"/>
    </row>
    <row r="601" spans="1:4" hidden="1" x14ac:dyDescent="0.25">
      <c r="A601" s="1"/>
      <c r="D601" s="5"/>
    </row>
    <row r="602" spans="1:4" hidden="1" x14ac:dyDescent="0.25">
      <c r="A602" s="1"/>
      <c r="D602" s="5"/>
    </row>
    <row r="603" spans="1:4" hidden="1" x14ac:dyDescent="0.25">
      <c r="A603" s="1"/>
      <c r="D603" s="5"/>
    </row>
    <row r="604" spans="1:4" hidden="1" x14ac:dyDescent="0.25">
      <c r="A604" s="1"/>
      <c r="D604" s="5"/>
    </row>
    <row r="605" spans="1:4" hidden="1" x14ac:dyDescent="0.25">
      <c r="A605" s="1"/>
      <c r="D605" s="5"/>
    </row>
    <row r="606" spans="1:4" hidden="1" x14ac:dyDescent="0.25">
      <c r="A606" s="1"/>
      <c r="D606" s="5"/>
    </row>
    <row r="607" spans="1:4" hidden="1" x14ac:dyDescent="0.25">
      <c r="A607" s="1"/>
      <c r="D607" s="5"/>
    </row>
    <row r="608" spans="1:4" hidden="1" x14ac:dyDescent="0.25">
      <c r="A608" s="1"/>
      <c r="D608" s="5"/>
    </row>
    <row r="609" spans="1:4" hidden="1" x14ac:dyDescent="0.25">
      <c r="A609" s="1"/>
      <c r="D609" s="5"/>
    </row>
    <row r="610" spans="1:4" hidden="1" x14ac:dyDescent="0.25">
      <c r="A610" s="1"/>
      <c r="D610" s="5"/>
    </row>
    <row r="611" spans="1:4" hidden="1" x14ac:dyDescent="0.25">
      <c r="A611" s="1"/>
      <c r="D611" s="5"/>
    </row>
    <row r="612" spans="1:4" hidden="1" x14ac:dyDescent="0.25">
      <c r="A612" s="1"/>
      <c r="D612" s="5"/>
    </row>
    <row r="613" spans="1:4" hidden="1" x14ac:dyDescent="0.25">
      <c r="A613" s="1"/>
      <c r="D613" s="5"/>
    </row>
    <row r="614" spans="1:4" hidden="1" x14ac:dyDescent="0.25">
      <c r="A614" s="1"/>
      <c r="D614" s="5"/>
    </row>
    <row r="615" spans="1:4" hidden="1" x14ac:dyDescent="0.25">
      <c r="A615" s="1"/>
      <c r="D615" s="5"/>
    </row>
    <row r="616" spans="1:4" hidden="1" x14ac:dyDescent="0.25">
      <c r="A616" s="1"/>
      <c r="D616" s="5"/>
    </row>
    <row r="617" spans="1:4" hidden="1" x14ac:dyDescent="0.25">
      <c r="A617" s="1"/>
      <c r="D617" s="5"/>
    </row>
    <row r="618" spans="1:4" hidden="1" x14ac:dyDescent="0.25">
      <c r="A618" s="1"/>
      <c r="D618" s="5"/>
    </row>
    <row r="619" spans="1:4" hidden="1" x14ac:dyDescent="0.25">
      <c r="A619" s="1"/>
      <c r="D619" s="5"/>
    </row>
    <row r="620" spans="1:4" hidden="1" x14ac:dyDescent="0.25">
      <c r="A620" s="1"/>
      <c r="D620" s="5"/>
    </row>
    <row r="621" spans="1:4" hidden="1" x14ac:dyDescent="0.25">
      <c r="A621" s="1"/>
      <c r="D621" s="5"/>
    </row>
    <row r="622" spans="1:4" hidden="1" x14ac:dyDescent="0.25">
      <c r="A622" s="1"/>
      <c r="D622" s="5"/>
    </row>
    <row r="623" spans="1:4" hidden="1" x14ac:dyDescent="0.25">
      <c r="A623" s="1"/>
      <c r="D623" s="5"/>
    </row>
    <row r="624" spans="1:4" hidden="1" x14ac:dyDescent="0.25">
      <c r="A624" s="1"/>
      <c r="D624" s="5"/>
    </row>
    <row r="625" spans="1:4" hidden="1" x14ac:dyDescent="0.25">
      <c r="A625" s="1"/>
      <c r="D625" s="5"/>
    </row>
    <row r="626" spans="1:4" hidden="1" x14ac:dyDescent="0.25">
      <c r="A626" s="1"/>
      <c r="D626" s="5"/>
    </row>
    <row r="627" spans="1:4" hidden="1" x14ac:dyDescent="0.25">
      <c r="A627" s="1"/>
      <c r="D627" s="5"/>
    </row>
    <row r="628" spans="1:4" hidden="1" x14ac:dyDescent="0.25">
      <c r="A628" s="1"/>
      <c r="D628" s="5"/>
    </row>
    <row r="629" spans="1:4" hidden="1" x14ac:dyDescent="0.25">
      <c r="A629" s="1"/>
      <c r="D629" s="5"/>
    </row>
    <row r="630" spans="1:4" hidden="1" x14ac:dyDescent="0.25">
      <c r="A630" s="1"/>
      <c r="D630" s="5"/>
    </row>
    <row r="631" spans="1:4" hidden="1" x14ac:dyDescent="0.25">
      <c r="A631" s="1"/>
      <c r="D631" s="5"/>
    </row>
    <row r="632" spans="1:4" hidden="1" x14ac:dyDescent="0.25">
      <c r="A632" s="1"/>
      <c r="D632" s="5"/>
    </row>
    <row r="633" spans="1:4" hidden="1" x14ac:dyDescent="0.25">
      <c r="A633" s="1"/>
      <c r="D633" s="5"/>
    </row>
    <row r="634" spans="1:4" hidden="1" x14ac:dyDescent="0.25">
      <c r="A634" s="1"/>
      <c r="D634" s="5"/>
    </row>
    <row r="635" spans="1:4" hidden="1" x14ac:dyDescent="0.25">
      <c r="A635" s="1"/>
      <c r="D635" s="5"/>
    </row>
    <row r="636" spans="1:4" hidden="1" x14ac:dyDescent="0.25">
      <c r="A636" s="1"/>
      <c r="D636" s="5"/>
    </row>
    <row r="637" spans="1:4" hidden="1" x14ac:dyDescent="0.25">
      <c r="A637" s="1"/>
      <c r="D637" s="5"/>
    </row>
    <row r="638" spans="1:4" hidden="1" x14ac:dyDescent="0.25">
      <c r="A638" s="1"/>
      <c r="D638" s="5"/>
    </row>
    <row r="639" spans="1:4" hidden="1" x14ac:dyDescent="0.25">
      <c r="A639" s="1"/>
      <c r="D639" s="5"/>
    </row>
    <row r="640" spans="1:4" hidden="1" x14ac:dyDescent="0.25">
      <c r="A640" s="1"/>
      <c r="D640" s="5"/>
    </row>
    <row r="641" spans="1:4" hidden="1" x14ac:dyDescent="0.25">
      <c r="A641" s="1"/>
      <c r="D641" s="5"/>
    </row>
    <row r="642" spans="1:4" hidden="1" x14ac:dyDescent="0.25">
      <c r="A642" s="1"/>
      <c r="D642" s="5"/>
    </row>
    <row r="643" spans="1:4" hidden="1" x14ac:dyDescent="0.25">
      <c r="A643" s="1"/>
      <c r="D643" s="5"/>
    </row>
    <row r="644" spans="1:4" hidden="1" x14ac:dyDescent="0.25">
      <c r="A644" s="1"/>
      <c r="D644" s="5"/>
    </row>
    <row r="645" spans="1:4" hidden="1" x14ac:dyDescent="0.25">
      <c r="A645" s="1"/>
      <c r="D645" s="5"/>
    </row>
    <row r="646" spans="1:4" hidden="1" x14ac:dyDescent="0.25">
      <c r="A646" s="1"/>
      <c r="D646" s="5"/>
    </row>
    <row r="647" spans="1:4" hidden="1" x14ac:dyDescent="0.25">
      <c r="A647" s="1"/>
      <c r="D647" s="5"/>
    </row>
    <row r="648" spans="1:4" hidden="1" x14ac:dyDescent="0.25">
      <c r="A648" s="1"/>
      <c r="D648" s="5"/>
    </row>
    <row r="649" spans="1:4" hidden="1" x14ac:dyDescent="0.25">
      <c r="A649" s="1"/>
      <c r="D649" s="5"/>
    </row>
    <row r="650" spans="1:4" hidden="1" x14ac:dyDescent="0.25">
      <c r="A650" s="1"/>
      <c r="D650" s="5"/>
    </row>
    <row r="651" spans="1:4" hidden="1" x14ac:dyDescent="0.25">
      <c r="A651" s="1"/>
      <c r="D651" s="5"/>
    </row>
    <row r="652" spans="1:4" hidden="1" x14ac:dyDescent="0.25">
      <c r="A652" s="1"/>
      <c r="D652" s="5"/>
    </row>
    <row r="653" spans="1:4" hidden="1" x14ac:dyDescent="0.25">
      <c r="A653" s="1"/>
      <c r="D653" s="5"/>
    </row>
    <row r="654" spans="1:4" hidden="1" x14ac:dyDescent="0.25">
      <c r="A654" s="1"/>
      <c r="D654" s="5"/>
    </row>
    <row r="655" spans="1:4" hidden="1" x14ac:dyDescent="0.25">
      <c r="A655" s="1"/>
      <c r="D655" s="5"/>
    </row>
    <row r="656" spans="1:4" hidden="1" x14ac:dyDescent="0.25">
      <c r="A656" s="1"/>
      <c r="D656" s="5"/>
    </row>
    <row r="657" spans="1:4" hidden="1" x14ac:dyDescent="0.25">
      <c r="A657" s="1"/>
      <c r="D657" s="5"/>
    </row>
    <row r="658" spans="1:4" hidden="1" x14ac:dyDescent="0.25">
      <c r="A658" s="1"/>
      <c r="D658" s="5"/>
    </row>
    <row r="659" spans="1:4" hidden="1" x14ac:dyDescent="0.25">
      <c r="A659" s="1"/>
      <c r="D659" s="5"/>
    </row>
    <row r="660" spans="1:4" hidden="1" x14ac:dyDescent="0.25">
      <c r="A660" s="1"/>
      <c r="D660" s="5"/>
    </row>
    <row r="661" spans="1:4" hidden="1" x14ac:dyDescent="0.25">
      <c r="A661" s="1"/>
      <c r="D661" s="5"/>
    </row>
    <row r="662" spans="1:4" hidden="1" x14ac:dyDescent="0.25">
      <c r="A662" s="1"/>
      <c r="D662" s="5"/>
    </row>
    <row r="663" spans="1:4" hidden="1" x14ac:dyDescent="0.25">
      <c r="A663" s="1"/>
      <c r="D663" s="5"/>
    </row>
    <row r="664" spans="1:4" hidden="1" x14ac:dyDescent="0.25">
      <c r="A664" s="1"/>
      <c r="D664" s="5"/>
    </row>
    <row r="665" spans="1:4" hidden="1" x14ac:dyDescent="0.25">
      <c r="A665" s="1"/>
      <c r="D665" s="5"/>
    </row>
    <row r="666" spans="1:4" hidden="1" x14ac:dyDescent="0.25">
      <c r="A666" s="1"/>
      <c r="D666" s="5"/>
    </row>
    <row r="667" spans="1:4" hidden="1" x14ac:dyDescent="0.25">
      <c r="A667" s="1"/>
      <c r="D667" s="5"/>
    </row>
    <row r="668" spans="1:4" hidden="1" x14ac:dyDescent="0.25">
      <c r="A668" s="1"/>
      <c r="D668" s="5"/>
    </row>
    <row r="669" spans="1:4" hidden="1" x14ac:dyDescent="0.25">
      <c r="A669" s="1"/>
      <c r="D669" s="5"/>
    </row>
    <row r="670" spans="1:4" hidden="1" x14ac:dyDescent="0.25">
      <c r="A670" s="1"/>
      <c r="D670" s="5"/>
    </row>
    <row r="671" spans="1:4" hidden="1" x14ac:dyDescent="0.25">
      <c r="A671" s="1"/>
      <c r="D671" s="5"/>
    </row>
    <row r="672" spans="1:4" hidden="1" x14ac:dyDescent="0.25">
      <c r="A672" s="1"/>
      <c r="D672" s="5"/>
    </row>
    <row r="673" spans="1:4" hidden="1" x14ac:dyDescent="0.25">
      <c r="A673" s="1"/>
      <c r="D673" s="5"/>
    </row>
    <row r="674" spans="1:4" hidden="1" x14ac:dyDescent="0.25">
      <c r="A674" s="1"/>
      <c r="D674" s="5"/>
    </row>
    <row r="675" spans="1:4" hidden="1" x14ac:dyDescent="0.25">
      <c r="A675" s="1"/>
      <c r="D675" s="5"/>
    </row>
    <row r="676" spans="1:4" hidden="1" x14ac:dyDescent="0.25">
      <c r="A676" s="1"/>
      <c r="D676" s="5"/>
    </row>
    <row r="677" spans="1:4" hidden="1" x14ac:dyDescent="0.25">
      <c r="A677" s="1"/>
      <c r="D677" s="5"/>
    </row>
    <row r="678" spans="1:4" hidden="1" x14ac:dyDescent="0.25">
      <c r="A678" s="1"/>
      <c r="D678" s="5"/>
    </row>
    <row r="679" spans="1:4" hidden="1" x14ac:dyDescent="0.25">
      <c r="A679" s="1"/>
      <c r="D679" s="5"/>
    </row>
    <row r="680" spans="1:4" hidden="1" x14ac:dyDescent="0.25">
      <c r="A680" s="1"/>
      <c r="D680" s="5"/>
    </row>
    <row r="681" spans="1:4" hidden="1" x14ac:dyDescent="0.25">
      <c r="A681" s="1"/>
      <c r="D681" s="5"/>
    </row>
    <row r="682" spans="1:4" hidden="1" x14ac:dyDescent="0.25">
      <c r="A682" s="1"/>
      <c r="D682" s="5"/>
    </row>
    <row r="683" spans="1:4" hidden="1" x14ac:dyDescent="0.25">
      <c r="A683" s="1"/>
      <c r="D683" s="5"/>
    </row>
    <row r="684" spans="1:4" hidden="1" x14ac:dyDescent="0.25">
      <c r="A684" s="1"/>
      <c r="D684" s="5"/>
    </row>
    <row r="685" spans="1:4" hidden="1" x14ac:dyDescent="0.25">
      <c r="A685" s="1"/>
      <c r="D685" s="5"/>
    </row>
    <row r="686" spans="1:4" hidden="1" x14ac:dyDescent="0.25">
      <c r="A686" s="1"/>
      <c r="D686" s="5"/>
    </row>
    <row r="687" spans="1:4" hidden="1" x14ac:dyDescent="0.25">
      <c r="A687" s="1"/>
      <c r="D687" s="5"/>
    </row>
    <row r="688" spans="1:4" hidden="1" x14ac:dyDescent="0.25">
      <c r="A688" s="1"/>
      <c r="D688" s="5"/>
    </row>
    <row r="689" spans="1:4" hidden="1" x14ac:dyDescent="0.25">
      <c r="A689" s="1"/>
      <c r="D689" s="5"/>
    </row>
    <row r="690" spans="1:4" hidden="1" x14ac:dyDescent="0.25">
      <c r="A690" s="1"/>
      <c r="D690" s="5"/>
    </row>
    <row r="691" spans="1:4" hidden="1" x14ac:dyDescent="0.25">
      <c r="A691" s="1"/>
      <c r="D691" s="5"/>
    </row>
    <row r="692" spans="1:4" hidden="1" x14ac:dyDescent="0.25">
      <c r="A692" s="1"/>
      <c r="D692" s="5"/>
    </row>
    <row r="693" spans="1:4" hidden="1" x14ac:dyDescent="0.25">
      <c r="A693" s="1"/>
      <c r="D693" s="5"/>
    </row>
    <row r="694" spans="1:4" hidden="1" x14ac:dyDescent="0.25">
      <c r="A694" s="1"/>
      <c r="D694" s="5"/>
    </row>
    <row r="695" spans="1:4" hidden="1" x14ac:dyDescent="0.25">
      <c r="A695" s="1"/>
      <c r="D695" s="5"/>
    </row>
    <row r="696" spans="1:4" hidden="1" x14ac:dyDescent="0.25">
      <c r="A696" s="1"/>
      <c r="D696" s="5"/>
    </row>
    <row r="697" spans="1:4" hidden="1" x14ac:dyDescent="0.25">
      <c r="A697" s="1"/>
      <c r="D697" s="5"/>
    </row>
    <row r="698" spans="1:4" hidden="1" x14ac:dyDescent="0.25">
      <c r="A698" s="1"/>
      <c r="D698" s="5"/>
    </row>
    <row r="699" spans="1:4" hidden="1" x14ac:dyDescent="0.25">
      <c r="A699" s="1"/>
      <c r="D699" s="5"/>
    </row>
    <row r="700" spans="1:4" hidden="1" x14ac:dyDescent="0.25">
      <c r="A700" s="1"/>
      <c r="D700" s="5"/>
    </row>
    <row r="701" spans="1:4" hidden="1" x14ac:dyDescent="0.25">
      <c r="A701" s="1"/>
      <c r="D701" s="5"/>
    </row>
    <row r="702" spans="1:4" hidden="1" x14ac:dyDescent="0.25">
      <c r="A702" s="1"/>
      <c r="D702" s="5"/>
    </row>
    <row r="703" spans="1:4" hidden="1" x14ac:dyDescent="0.25">
      <c r="A703" s="1"/>
      <c r="D703" s="5"/>
    </row>
    <row r="704" spans="1:4" hidden="1" x14ac:dyDescent="0.25">
      <c r="A704" s="1"/>
      <c r="D704" s="5"/>
    </row>
    <row r="705" spans="1:4" hidden="1" x14ac:dyDescent="0.25">
      <c r="A705" s="1"/>
      <c r="D705" s="5"/>
    </row>
    <row r="706" spans="1:4" hidden="1" x14ac:dyDescent="0.25">
      <c r="A706" s="1"/>
      <c r="D706" s="5"/>
    </row>
    <row r="707" spans="1:4" hidden="1" x14ac:dyDescent="0.25">
      <c r="A707" s="1"/>
      <c r="D707" s="5"/>
    </row>
    <row r="708" spans="1:4" hidden="1" x14ac:dyDescent="0.25">
      <c r="A708" s="1"/>
      <c r="D708" s="5"/>
    </row>
    <row r="709" spans="1:4" hidden="1" x14ac:dyDescent="0.25">
      <c r="A709" s="1"/>
      <c r="D709" s="5"/>
    </row>
    <row r="710" spans="1:4" hidden="1" x14ac:dyDescent="0.25">
      <c r="A710" s="1"/>
      <c r="D710" s="5"/>
    </row>
    <row r="711" spans="1:4" hidden="1" x14ac:dyDescent="0.25">
      <c r="A711" s="1"/>
      <c r="D711" s="5"/>
    </row>
    <row r="712" spans="1:4" hidden="1" x14ac:dyDescent="0.25">
      <c r="A712" s="1"/>
      <c r="D712" s="5"/>
    </row>
    <row r="713" spans="1:4" hidden="1" x14ac:dyDescent="0.25">
      <c r="A713" s="1"/>
      <c r="D713" s="5"/>
    </row>
    <row r="714" spans="1:4" hidden="1" x14ac:dyDescent="0.25">
      <c r="A714" s="1"/>
      <c r="D714" s="5"/>
    </row>
    <row r="715" spans="1:4" hidden="1" x14ac:dyDescent="0.25">
      <c r="A715" s="1"/>
      <c r="D715" s="5"/>
    </row>
    <row r="716" spans="1:4" hidden="1" x14ac:dyDescent="0.25">
      <c r="A716" s="1"/>
      <c r="D716" s="5"/>
    </row>
    <row r="717" spans="1:4" hidden="1" x14ac:dyDescent="0.25">
      <c r="A717" s="1"/>
      <c r="D717" s="5"/>
    </row>
    <row r="718" spans="1:4" hidden="1" x14ac:dyDescent="0.25">
      <c r="A718" s="1"/>
      <c r="D718" s="5"/>
    </row>
    <row r="719" spans="1:4" hidden="1" x14ac:dyDescent="0.25">
      <c r="A719" s="1"/>
      <c r="D719" s="5"/>
    </row>
    <row r="720" spans="1:4" hidden="1" x14ac:dyDescent="0.25">
      <c r="A720" s="1"/>
      <c r="D720" s="5"/>
    </row>
    <row r="721" spans="1:4" hidden="1" x14ac:dyDescent="0.25">
      <c r="A721" s="1"/>
      <c r="D721" s="5"/>
    </row>
    <row r="722" spans="1:4" hidden="1" x14ac:dyDescent="0.25">
      <c r="A722" s="1"/>
      <c r="D722" s="5"/>
    </row>
    <row r="723" spans="1:4" hidden="1" x14ac:dyDescent="0.25">
      <c r="A723" s="1"/>
      <c r="D723" s="5"/>
    </row>
    <row r="724" spans="1:4" hidden="1" x14ac:dyDescent="0.25">
      <c r="A724" s="1"/>
      <c r="D724" s="5"/>
    </row>
    <row r="725" spans="1:4" hidden="1" x14ac:dyDescent="0.25">
      <c r="A725" s="1"/>
      <c r="D725" s="5"/>
    </row>
    <row r="726" spans="1:4" hidden="1" x14ac:dyDescent="0.25">
      <c r="A726" s="1"/>
      <c r="D726" s="5"/>
    </row>
    <row r="727" spans="1:4" hidden="1" x14ac:dyDescent="0.25">
      <c r="A727" s="1"/>
      <c r="D727" s="5"/>
    </row>
    <row r="728" spans="1:4" hidden="1" x14ac:dyDescent="0.25">
      <c r="A728" s="1"/>
      <c r="D728" s="5"/>
    </row>
    <row r="729" spans="1:4" hidden="1" x14ac:dyDescent="0.25">
      <c r="A729" s="1"/>
      <c r="D729" s="5"/>
    </row>
    <row r="730" spans="1:4" hidden="1" x14ac:dyDescent="0.25">
      <c r="A730" s="1"/>
      <c r="D730" s="5"/>
    </row>
    <row r="731" spans="1:4" hidden="1" x14ac:dyDescent="0.25">
      <c r="A731" s="1"/>
      <c r="D731" s="5"/>
    </row>
    <row r="732" spans="1:4" hidden="1" x14ac:dyDescent="0.25">
      <c r="A732" s="1"/>
      <c r="D732" s="5"/>
    </row>
    <row r="733" spans="1:4" hidden="1" x14ac:dyDescent="0.25">
      <c r="A733" s="1"/>
      <c r="D733" s="5"/>
    </row>
    <row r="734" spans="1:4" hidden="1" x14ac:dyDescent="0.25">
      <c r="A734" s="1"/>
      <c r="D734" s="5"/>
    </row>
    <row r="735" spans="1:4" hidden="1" x14ac:dyDescent="0.25">
      <c r="A735" s="1"/>
      <c r="D735" s="5"/>
    </row>
    <row r="736" spans="1:4" hidden="1" x14ac:dyDescent="0.25">
      <c r="A736" s="1"/>
      <c r="D736" s="5"/>
    </row>
    <row r="737" spans="1:4" hidden="1" x14ac:dyDescent="0.25">
      <c r="A737" s="1"/>
      <c r="D737" s="5"/>
    </row>
    <row r="738" spans="1:4" hidden="1" x14ac:dyDescent="0.25">
      <c r="A738" s="1"/>
      <c r="D738" s="5"/>
    </row>
    <row r="739" spans="1:4" hidden="1" x14ac:dyDescent="0.25">
      <c r="A739" s="1"/>
      <c r="D739" s="5"/>
    </row>
    <row r="740" spans="1:4" hidden="1" x14ac:dyDescent="0.25">
      <c r="A740" s="1"/>
      <c r="D740" s="5"/>
    </row>
    <row r="741" spans="1:4" hidden="1" x14ac:dyDescent="0.25">
      <c r="A741" s="1"/>
      <c r="D741" s="5"/>
    </row>
    <row r="742" spans="1:4" hidden="1" x14ac:dyDescent="0.25">
      <c r="A742" s="1"/>
      <c r="D742" s="5"/>
    </row>
    <row r="743" spans="1:4" hidden="1" x14ac:dyDescent="0.25">
      <c r="A743" s="1"/>
      <c r="D743" s="5"/>
    </row>
    <row r="744" spans="1:4" hidden="1" x14ac:dyDescent="0.25">
      <c r="A744" s="1"/>
      <c r="D744" s="5"/>
    </row>
    <row r="745" spans="1:4" hidden="1" x14ac:dyDescent="0.25">
      <c r="A745" s="1"/>
      <c r="D745" s="5"/>
    </row>
    <row r="746" spans="1:4" hidden="1" x14ac:dyDescent="0.25">
      <c r="A746" s="1"/>
      <c r="D746" s="5"/>
    </row>
    <row r="747" spans="1:4" hidden="1" x14ac:dyDescent="0.25">
      <c r="A747" s="1"/>
      <c r="D747" s="5"/>
    </row>
    <row r="748" spans="1:4" hidden="1" x14ac:dyDescent="0.25">
      <c r="A748" s="1"/>
      <c r="D748" s="5"/>
    </row>
    <row r="749" spans="1:4" hidden="1" x14ac:dyDescent="0.25">
      <c r="A749" s="1"/>
      <c r="D749" s="5"/>
    </row>
    <row r="750" spans="1:4" hidden="1" x14ac:dyDescent="0.25">
      <c r="A750" s="1"/>
      <c r="D750" s="5"/>
    </row>
    <row r="751" spans="1:4" hidden="1" x14ac:dyDescent="0.25">
      <c r="A751" s="1"/>
      <c r="D751" s="5"/>
    </row>
    <row r="752" spans="1:4" hidden="1" x14ac:dyDescent="0.25">
      <c r="A752" s="1"/>
      <c r="D752" s="5"/>
    </row>
    <row r="753" spans="1:4" hidden="1" x14ac:dyDescent="0.25">
      <c r="A753" s="1"/>
      <c r="D753" s="5"/>
    </row>
    <row r="754" spans="1:4" hidden="1" x14ac:dyDescent="0.25">
      <c r="A754" s="1"/>
      <c r="D754" s="5"/>
    </row>
    <row r="755" spans="1:4" hidden="1" x14ac:dyDescent="0.25">
      <c r="A755" s="1"/>
      <c r="D755" s="5"/>
    </row>
    <row r="756" spans="1:4" hidden="1" x14ac:dyDescent="0.25">
      <c r="A756" s="1"/>
      <c r="D756" s="5"/>
    </row>
    <row r="757" spans="1:4" hidden="1" x14ac:dyDescent="0.25">
      <c r="A757" s="1"/>
      <c r="D757" s="5"/>
    </row>
    <row r="758" spans="1:4" hidden="1" x14ac:dyDescent="0.25">
      <c r="A758" s="1"/>
      <c r="D758" s="5"/>
    </row>
    <row r="759" spans="1:4" hidden="1" x14ac:dyDescent="0.25">
      <c r="A759" s="1"/>
      <c r="D759" s="5"/>
    </row>
    <row r="760" spans="1:4" hidden="1" x14ac:dyDescent="0.25">
      <c r="A760" s="1"/>
      <c r="D760" s="5"/>
    </row>
    <row r="761" spans="1:4" hidden="1" x14ac:dyDescent="0.25">
      <c r="A761" s="1"/>
      <c r="D761" s="5"/>
    </row>
    <row r="762" spans="1:4" hidden="1" x14ac:dyDescent="0.25">
      <c r="A762" s="1"/>
      <c r="D762" s="5"/>
    </row>
    <row r="763" spans="1:4" hidden="1" x14ac:dyDescent="0.25">
      <c r="A763" s="1"/>
      <c r="D763" s="5"/>
    </row>
    <row r="764" spans="1:4" hidden="1" x14ac:dyDescent="0.25">
      <c r="A764" s="1"/>
      <c r="D764" s="5"/>
    </row>
    <row r="765" spans="1:4" hidden="1" x14ac:dyDescent="0.25">
      <c r="A765" s="1"/>
      <c r="D765" s="5"/>
    </row>
    <row r="766" spans="1:4" hidden="1" x14ac:dyDescent="0.25">
      <c r="A766" s="1"/>
      <c r="D766" s="5"/>
    </row>
    <row r="767" spans="1:4" hidden="1" x14ac:dyDescent="0.25">
      <c r="A767" s="1"/>
      <c r="D767" s="5"/>
    </row>
    <row r="768" spans="1:4" hidden="1" x14ac:dyDescent="0.25">
      <c r="A768" s="1"/>
      <c r="D768" s="5"/>
    </row>
    <row r="769" spans="1:4" hidden="1" x14ac:dyDescent="0.25">
      <c r="A769" s="1"/>
      <c r="D769" s="5"/>
    </row>
    <row r="770" spans="1:4" hidden="1" x14ac:dyDescent="0.25">
      <c r="A770" s="1"/>
      <c r="D770" s="5"/>
    </row>
    <row r="771" spans="1:4" hidden="1" x14ac:dyDescent="0.25">
      <c r="A771" s="1"/>
      <c r="D771" s="5"/>
    </row>
    <row r="772" spans="1:4" hidden="1" x14ac:dyDescent="0.25">
      <c r="A772" s="1"/>
      <c r="D772" s="5"/>
    </row>
    <row r="773" spans="1:4" hidden="1" x14ac:dyDescent="0.25">
      <c r="A773" s="1"/>
      <c r="D773" s="5"/>
    </row>
    <row r="774" spans="1:4" hidden="1" x14ac:dyDescent="0.25">
      <c r="A774" s="1"/>
      <c r="D774" s="5"/>
    </row>
    <row r="775" spans="1:4" hidden="1" x14ac:dyDescent="0.25">
      <c r="A775" s="1"/>
      <c r="D775" s="5"/>
    </row>
    <row r="776" spans="1:4" hidden="1" x14ac:dyDescent="0.25">
      <c r="A776" s="1"/>
      <c r="D776" s="5"/>
    </row>
    <row r="777" spans="1:4" hidden="1" x14ac:dyDescent="0.25">
      <c r="A777" s="1"/>
      <c r="D777" s="5"/>
    </row>
    <row r="778" spans="1:4" hidden="1" x14ac:dyDescent="0.25">
      <c r="A778" s="1"/>
      <c r="D778" s="5"/>
    </row>
    <row r="779" spans="1:4" hidden="1" x14ac:dyDescent="0.25">
      <c r="A779" s="1"/>
      <c r="D779" s="5"/>
    </row>
    <row r="780" spans="1:4" hidden="1" x14ac:dyDescent="0.25">
      <c r="A780" s="1"/>
      <c r="D780" s="5"/>
    </row>
    <row r="781" spans="1:4" hidden="1" x14ac:dyDescent="0.25">
      <c r="A781" s="1"/>
      <c r="D781" s="5"/>
    </row>
    <row r="782" spans="1:4" hidden="1" x14ac:dyDescent="0.25">
      <c r="A782" s="1"/>
      <c r="D782" s="5"/>
    </row>
    <row r="783" spans="1:4" hidden="1" x14ac:dyDescent="0.25">
      <c r="A783" s="1"/>
      <c r="D783" s="5"/>
    </row>
    <row r="784" spans="1:4" hidden="1" x14ac:dyDescent="0.25">
      <c r="A784" s="1"/>
      <c r="D784" s="5"/>
    </row>
    <row r="785" spans="1:4" hidden="1" x14ac:dyDescent="0.25">
      <c r="A785" s="1"/>
      <c r="D785" s="5"/>
    </row>
    <row r="786" spans="1:4" hidden="1" x14ac:dyDescent="0.25">
      <c r="A786" s="1"/>
      <c r="D786" s="5"/>
    </row>
    <row r="787" spans="1:4" hidden="1" x14ac:dyDescent="0.25">
      <c r="A787" s="1"/>
      <c r="D787" s="5"/>
    </row>
    <row r="788" spans="1:4" hidden="1" x14ac:dyDescent="0.25">
      <c r="A788" s="1"/>
      <c r="D788" s="5"/>
    </row>
    <row r="789" spans="1:4" hidden="1" x14ac:dyDescent="0.25">
      <c r="A789" s="1"/>
      <c r="D789" s="5"/>
    </row>
    <row r="790" spans="1:4" hidden="1" x14ac:dyDescent="0.25">
      <c r="A790" s="1"/>
      <c r="D790" s="5"/>
    </row>
    <row r="791" spans="1:4" hidden="1" x14ac:dyDescent="0.25">
      <c r="A791" s="1"/>
      <c r="D791" s="5"/>
    </row>
    <row r="792" spans="1:4" hidden="1" x14ac:dyDescent="0.25">
      <c r="A792" s="1"/>
      <c r="D792" s="5"/>
    </row>
    <row r="793" spans="1:4" hidden="1" x14ac:dyDescent="0.25">
      <c r="A793" s="1"/>
      <c r="D793" s="5"/>
    </row>
    <row r="794" spans="1:4" hidden="1" x14ac:dyDescent="0.25">
      <c r="A794" s="1"/>
      <c r="D794" s="5"/>
    </row>
    <row r="795" spans="1:4" hidden="1" x14ac:dyDescent="0.25">
      <c r="A795" s="1"/>
      <c r="D795" s="5"/>
    </row>
    <row r="796" spans="1:4" hidden="1" x14ac:dyDescent="0.25">
      <c r="A796" s="1"/>
      <c r="D796" s="5"/>
    </row>
    <row r="797" spans="1:4" hidden="1" x14ac:dyDescent="0.25">
      <c r="A797" s="1"/>
      <c r="D797" s="5"/>
    </row>
    <row r="798" spans="1:4" hidden="1" x14ac:dyDescent="0.25">
      <c r="A798" s="1"/>
      <c r="D798" s="5"/>
    </row>
    <row r="799" spans="1:4" hidden="1" x14ac:dyDescent="0.25">
      <c r="A799" s="1"/>
      <c r="D799" s="5"/>
    </row>
    <row r="800" spans="1:4" hidden="1" x14ac:dyDescent="0.25">
      <c r="A800" s="1"/>
      <c r="D800" s="5"/>
    </row>
    <row r="801" spans="1:4" hidden="1" x14ac:dyDescent="0.25">
      <c r="A801" s="1"/>
      <c r="D801" s="5"/>
    </row>
    <row r="802" spans="1:4" hidden="1" x14ac:dyDescent="0.25">
      <c r="A802" s="1"/>
      <c r="D802" s="5"/>
    </row>
    <row r="803" spans="1:4" hidden="1" x14ac:dyDescent="0.25">
      <c r="A803" s="1"/>
      <c r="D803" s="5"/>
    </row>
    <row r="804" spans="1:4" hidden="1" x14ac:dyDescent="0.25">
      <c r="A804" s="1"/>
      <c r="D804" s="5"/>
    </row>
    <row r="805" spans="1:4" hidden="1" x14ac:dyDescent="0.25">
      <c r="A805" s="1"/>
      <c r="D805" s="5"/>
    </row>
    <row r="806" spans="1:4" hidden="1" x14ac:dyDescent="0.25">
      <c r="A806" s="1"/>
      <c r="D806" s="5"/>
    </row>
    <row r="807" spans="1:4" hidden="1" x14ac:dyDescent="0.25">
      <c r="A807" s="1"/>
      <c r="D807" s="5"/>
    </row>
    <row r="808" spans="1:4" hidden="1" x14ac:dyDescent="0.25">
      <c r="A808" s="1"/>
      <c r="D808" s="5"/>
    </row>
    <row r="809" spans="1:4" hidden="1" x14ac:dyDescent="0.25">
      <c r="A809" s="1"/>
      <c r="D809" s="5"/>
    </row>
    <row r="810" spans="1:4" hidden="1" x14ac:dyDescent="0.25">
      <c r="A810" s="1"/>
      <c r="D810" s="5"/>
    </row>
    <row r="811" spans="1:4" hidden="1" x14ac:dyDescent="0.25">
      <c r="A811" s="1"/>
      <c r="D811" s="5"/>
    </row>
    <row r="812" spans="1:4" hidden="1" x14ac:dyDescent="0.25">
      <c r="A812" s="1"/>
      <c r="D812" s="5"/>
    </row>
    <row r="813" spans="1:4" hidden="1" x14ac:dyDescent="0.25">
      <c r="A813" s="1"/>
      <c r="D813" s="5"/>
    </row>
    <row r="814" spans="1:4" hidden="1" x14ac:dyDescent="0.25">
      <c r="A814" s="1"/>
      <c r="D814" s="5"/>
    </row>
    <row r="815" spans="1:4" hidden="1" x14ac:dyDescent="0.25">
      <c r="A815" s="1"/>
      <c r="D815" s="5"/>
    </row>
    <row r="816" spans="1:4" hidden="1" x14ac:dyDescent="0.25">
      <c r="A816" s="1"/>
      <c r="D816" s="5"/>
    </row>
    <row r="817" spans="1:4" hidden="1" x14ac:dyDescent="0.25">
      <c r="A817" s="1"/>
      <c r="D817" s="5"/>
    </row>
    <row r="818" spans="1:4" hidden="1" x14ac:dyDescent="0.25">
      <c r="A818" s="1"/>
      <c r="D818" s="5"/>
    </row>
    <row r="819" spans="1:4" hidden="1" x14ac:dyDescent="0.25">
      <c r="A819" s="1"/>
      <c r="D819" s="5"/>
    </row>
    <row r="820" spans="1:4" hidden="1" x14ac:dyDescent="0.25">
      <c r="A820" s="1"/>
      <c r="D820" s="5"/>
    </row>
    <row r="821" spans="1:4" hidden="1" x14ac:dyDescent="0.25">
      <c r="A821" s="1"/>
      <c r="D821" s="5"/>
    </row>
    <row r="822" spans="1:4" hidden="1" x14ac:dyDescent="0.25">
      <c r="A822" s="1"/>
      <c r="D822" s="5"/>
    </row>
    <row r="823" spans="1:4" hidden="1" x14ac:dyDescent="0.25">
      <c r="A823" s="1"/>
      <c r="D823" s="5"/>
    </row>
    <row r="824" spans="1:4" hidden="1" x14ac:dyDescent="0.25">
      <c r="A824" s="1"/>
      <c r="D824" s="5"/>
    </row>
    <row r="825" spans="1:4" hidden="1" x14ac:dyDescent="0.25">
      <c r="A825" s="1"/>
      <c r="D825" s="5"/>
    </row>
    <row r="826" spans="1:4" hidden="1" x14ac:dyDescent="0.25">
      <c r="A826" s="1"/>
      <c r="D826" s="5"/>
    </row>
    <row r="827" spans="1:4" hidden="1" x14ac:dyDescent="0.25">
      <c r="A827" s="1"/>
      <c r="D827" s="5"/>
    </row>
    <row r="828" spans="1:4" hidden="1" x14ac:dyDescent="0.25">
      <c r="A828" s="1"/>
      <c r="D828" s="5"/>
    </row>
    <row r="829" spans="1:4" hidden="1" x14ac:dyDescent="0.25">
      <c r="A829" s="1"/>
      <c r="D829" s="5"/>
    </row>
    <row r="830" spans="1:4" hidden="1" x14ac:dyDescent="0.25">
      <c r="A830" s="1"/>
      <c r="D830" s="5"/>
    </row>
    <row r="831" spans="1:4" hidden="1" x14ac:dyDescent="0.25">
      <c r="A831" s="1"/>
      <c r="D831" s="5"/>
    </row>
    <row r="832" spans="1:4" hidden="1" x14ac:dyDescent="0.25">
      <c r="A832" s="1"/>
      <c r="D832" s="5"/>
    </row>
    <row r="833" spans="1:4" hidden="1" x14ac:dyDescent="0.25">
      <c r="A833" s="1"/>
      <c r="D833" s="5"/>
    </row>
    <row r="834" spans="1:4" hidden="1" x14ac:dyDescent="0.25">
      <c r="A834" s="1"/>
      <c r="D834" s="5"/>
    </row>
    <row r="835" spans="1:4" hidden="1" x14ac:dyDescent="0.25">
      <c r="A835" s="1"/>
      <c r="D835" s="5"/>
    </row>
    <row r="836" spans="1:4" hidden="1" x14ac:dyDescent="0.25">
      <c r="A836" s="1"/>
      <c r="D836" s="5"/>
    </row>
    <row r="837" spans="1:4" hidden="1" x14ac:dyDescent="0.25">
      <c r="A837" s="1"/>
      <c r="D837" s="5"/>
    </row>
    <row r="838" spans="1:4" hidden="1" x14ac:dyDescent="0.25">
      <c r="A838" s="1"/>
      <c r="D838" s="5"/>
    </row>
    <row r="839" spans="1:4" hidden="1" x14ac:dyDescent="0.25">
      <c r="A839" s="1"/>
      <c r="D839" s="5"/>
    </row>
    <row r="840" spans="1:4" hidden="1" x14ac:dyDescent="0.25">
      <c r="A840" s="1"/>
      <c r="D840" s="5"/>
    </row>
    <row r="841" spans="1:4" hidden="1" x14ac:dyDescent="0.25">
      <c r="A841" s="1"/>
      <c r="D841" s="5"/>
    </row>
    <row r="842" spans="1:4" hidden="1" x14ac:dyDescent="0.25">
      <c r="A842" s="1"/>
      <c r="D842" s="5"/>
    </row>
    <row r="843" spans="1:4" hidden="1" x14ac:dyDescent="0.25">
      <c r="A843" s="1"/>
      <c r="D843" s="5"/>
    </row>
    <row r="844" spans="1:4" hidden="1" x14ac:dyDescent="0.25">
      <c r="A844" s="1"/>
      <c r="D844" s="5"/>
    </row>
    <row r="845" spans="1:4" hidden="1" x14ac:dyDescent="0.25">
      <c r="A845" s="1"/>
      <c r="D845" s="5"/>
    </row>
    <row r="846" spans="1:4" hidden="1" x14ac:dyDescent="0.25">
      <c r="A846" s="1"/>
      <c r="D846" s="5"/>
    </row>
    <row r="847" spans="1:4" hidden="1" x14ac:dyDescent="0.25">
      <c r="A847" s="1"/>
      <c r="D847" s="5"/>
    </row>
    <row r="848" spans="1:4" hidden="1" x14ac:dyDescent="0.25">
      <c r="A848" s="1"/>
      <c r="D848" s="5"/>
    </row>
    <row r="849" spans="1:4" hidden="1" x14ac:dyDescent="0.25">
      <c r="A849" s="1"/>
      <c r="D849" s="5"/>
    </row>
    <row r="850" spans="1:4" hidden="1" x14ac:dyDescent="0.25">
      <c r="A850" s="1"/>
      <c r="D850" s="5"/>
    </row>
    <row r="851" spans="1:4" hidden="1" x14ac:dyDescent="0.25">
      <c r="A851" s="1"/>
      <c r="D851" s="5"/>
    </row>
    <row r="852" spans="1:4" hidden="1" x14ac:dyDescent="0.25">
      <c r="A852" s="1"/>
      <c r="D852" s="5"/>
    </row>
    <row r="853" spans="1:4" hidden="1" x14ac:dyDescent="0.25">
      <c r="A853" s="1"/>
      <c r="D853" s="5"/>
    </row>
    <row r="854" spans="1:4" hidden="1" x14ac:dyDescent="0.25">
      <c r="A854" s="1"/>
      <c r="D854" s="5"/>
    </row>
    <row r="855" spans="1:4" hidden="1" x14ac:dyDescent="0.25">
      <c r="A855" s="1"/>
      <c r="D855" s="5"/>
    </row>
    <row r="856" spans="1:4" hidden="1" x14ac:dyDescent="0.25">
      <c r="A856" s="1"/>
      <c r="D856" s="5"/>
    </row>
    <row r="857" spans="1:4" hidden="1" x14ac:dyDescent="0.25">
      <c r="A857" s="1"/>
      <c r="D857" s="5"/>
    </row>
    <row r="858" spans="1:4" hidden="1" x14ac:dyDescent="0.25">
      <c r="A858" s="1"/>
      <c r="D858" s="5"/>
    </row>
    <row r="859" spans="1:4" hidden="1" x14ac:dyDescent="0.25">
      <c r="A859" s="1"/>
      <c r="D859" s="5"/>
    </row>
    <row r="860" spans="1:4" hidden="1" x14ac:dyDescent="0.25">
      <c r="A860" s="1"/>
      <c r="D860" s="5"/>
    </row>
    <row r="861" spans="1:4" hidden="1" x14ac:dyDescent="0.25">
      <c r="A861" s="1"/>
      <c r="D861" s="5"/>
    </row>
    <row r="862" spans="1:4" hidden="1" x14ac:dyDescent="0.25">
      <c r="A862" s="1"/>
      <c r="D862" s="5"/>
    </row>
    <row r="863" spans="1:4" hidden="1" x14ac:dyDescent="0.25">
      <c r="A863" s="1"/>
      <c r="D863" s="5"/>
    </row>
    <row r="864" spans="1:4" hidden="1" x14ac:dyDescent="0.25">
      <c r="A864" s="1"/>
      <c r="D864" s="5"/>
    </row>
    <row r="865" spans="1:4" hidden="1" x14ac:dyDescent="0.25">
      <c r="A865" s="1"/>
      <c r="D865" s="5"/>
    </row>
    <row r="866" spans="1:4" hidden="1" x14ac:dyDescent="0.25">
      <c r="A866" s="1"/>
      <c r="D866" s="5"/>
    </row>
    <row r="867" spans="1:4" hidden="1" x14ac:dyDescent="0.25">
      <c r="A867" s="1"/>
      <c r="D867" s="5"/>
    </row>
    <row r="868" spans="1:4" hidden="1" x14ac:dyDescent="0.25">
      <c r="A868" s="1"/>
      <c r="D868" s="5"/>
    </row>
    <row r="869" spans="1:4" hidden="1" x14ac:dyDescent="0.25">
      <c r="A869" s="1"/>
      <c r="D869" s="5"/>
    </row>
    <row r="870" spans="1:4" hidden="1" x14ac:dyDescent="0.25">
      <c r="A870" s="1"/>
      <c r="D870" s="5"/>
    </row>
    <row r="871" spans="1:4" hidden="1" x14ac:dyDescent="0.25">
      <c r="A871" s="1"/>
      <c r="D871" s="5"/>
    </row>
    <row r="872" spans="1:4" hidden="1" x14ac:dyDescent="0.25">
      <c r="A872" s="1"/>
      <c r="D872" s="5"/>
    </row>
    <row r="873" spans="1:4" hidden="1" x14ac:dyDescent="0.25">
      <c r="A873" s="1"/>
      <c r="D873" s="5"/>
    </row>
    <row r="874" spans="1:4" hidden="1" x14ac:dyDescent="0.25">
      <c r="A874" s="1"/>
      <c r="D874" s="5"/>
    </row>
    <row r="875" spans="1:4" hidden="1" x14ac:dyDescent="0.25">
      <c r="A875" s="1"/>
      <c r="D875" s="5"/>
    </row>
    <row r="876" spans="1:4" hidden="1" x14ac:dyDescent="0.25">
      <c r="A876" s="1"/>
      <c r="D876" s="5"/>
    </row>
    <row r="877" spans="1:4" hidden="1" x14ac:dyDescent="0.25">
      <c r="A877" s="1"/>
      <c r="D877" s="5"/>
    </row>
    <row r="878" spans="1:4" hidden="1" x14ac:dyDescent="0.25">
      <c r="A878" s="1"/>
      <c r="D878" s="5"/>
    </row>
    <row r="879" spans="1:4" hidden="1" x14ac:dyDescent="0.25">
      <c r="A879" s="1"/>
      <c r="D879" s="5"/>
    </row>
    <row r="880" spans="1:4" hidden="1" x14ac:dyDescent="0.25">
      <c r="A880" s="1"/>
      <c r="D880" s="5"/>
    </row>
    <row r="881" spans="1:4" hidden="1" x14ac:dyDescent="0.25">
      <c r="A881" s="1"/>
      <c r="D881" s="5"/>
    </row>
    <row r="882" spans="1:4" hidden="1" x14ac:dyDescent="0.25">
      <c r="A882" s="1"/>
      <c r="D882" s="5"/>
    </row>
    <row r="883" spans="1:4" hidden="1" x14ac:dyDescent="0.25">
      <c r="A883" s="1"/>
      <c r="D883" s="5"/>
    </row>
    <row r="884" spans="1:4" hidden="1" x14ac:dyDescent="0.25">
      <c r="A884" s="1"/>
      <c r="D884" s="5"/>
    </row>
    <row r="885" spans="1:4" hidden="1" x14ac:dyDescent="0.25">
      <c r="A885" s="1"/>
      <c r="D885" s="5"/>
    </row>
    <row r="886" spans="1:4" hidden="1" x14ac:dyDescent="0.25">
      <c r="A886" s="1"/>
      <c r="D886" s="5"/>
    </row>
    <row r="887" spans="1:4" hidden="1" x14ac:dyDescent="0.25">
      <c r="A887" s="1"/>
      <c r="D887" s="5"/>
    </row>
    <row r="888" spans="1:4" hidden="1" x14ac:dyDescent="0.25">
      <c r="A888" s="1"/>
      <c r="D888" s="5"/>
    </row>
    <row r="889" spans="1:4" hidden="1" x14ac:dyDescent="0.25">
      <c r="A889" s="1"/>
      <c r="D889" s="5"/>
    </row>
    <row r="890" spans="1:4" hidden="1" x14ac:dyDescent="0.25">
      <c r="A890" s="1"/>
      <c r="D890" s="5"/>
    </row>
    <row r="891" spans="1:4" hidden="1" x14ac:dyDescent="0.25">
      <c r="A891" s="1"/>
      <c r="D891" s="5"/>
    </row>
    <row r="892" spans="1:4" hidden="1" x14ac:dyDescent="0.25">
      <c r="A892" s="1"/>
      <c r="D892" s="5"/>
    </row>
    <row r="893" spans="1:4" hidden="1" x14ac:dyDescent="0.25">
      <c r="A893" s="1"/>
      <c r="D893" s="5"/>
    </row>
    <row r="894" spans="1:4" hidden="1" x14ac:dyDescent="0.25">
      <c r="A894" s="1"/>
      <c r="D894" s="5"/>
    </row>
    <row r="895" spans="1:4" hidden="1" x14ac:dyDescent="0.25">
      <c r="A895" s="1"/>
      <c r="D895" s="5"/>
    </row>
    <row r="896" spans="1:4" hidden="1" x14ac:dyDescent="0.25">
      <c r="A896" s="1"/>
      <c r="D896" s="5"/>
    </row>
    <row r="897" spans="1:4" hidden="1" x14ac:dyDescent="0.25">
      <c r="A897" s="1"/>
      <c r="D897" s="5"/>
    </row>
    <row r="898" spans="1:4" hidden="1" x14ac:dyDescent="0.25">
      <c r="A898" s="1"/>
      <c r="D898" s="5"/>
    </row>
    <row r="899" spans="1:4" hidden="1" x14ac:dyDescent="0.25">
      <c r="A899" s="1"/>
      <c r="D899" s="5"/>
    </row>
    <row r="900" spans="1:4" hidden="1" x14ac:dyDescent="0.25">
      <c r="A900" s="1"/>
      <c r="D900" s="5"/>
    </row>
    <row r="901" spans="1:4" hidden="1" x14ac:dyDescent="0.25">
      <c r="A901" s="1"/>
      <c r="D901" s="5"/>
    </row>
    <row r="902" spans="1:4" hidden="1" x14ac:dyDescent="0.25">
      <c r="A902" s="1"/>
      <c r="D902" s="5"/>
    </row>
    <row r="903" spans="1:4" hidden="1" x14ac:dyDescent="0.25">
      <c r="A903" s="1"/>
      <c r="D903" s="5"/>
    </row>
    <row r="904" spans="1:4" hidden="1" x14ac:dyDescent="0.25">
      <c r="A904" s="1"/>
      <c r="D904" s="5"/>
    </row>
    <row r="905" spans="1:4" hidden="1" x14ac:dyDescent="0.25">
      <c r="A905" s="1"/>
      <c r="D905" s="5"/>
    </row>
    <row r="906" spans="1:4" hidden="1" x14ac:dyDescent="0.25">
      <c r="A906" s="1"/>
      <c r="D906" s="5"/>
    </row>
    <row r="907" spans="1:4" hidden="1" x14ac:dyDescent="0.25">
      <c r="A907" s="1"/>
      <c r="D907" s="5"/>
    </row>
    <row r="908" spans="1:4" hidden="1" x14ac:dyDescent="0.25">
      <c r="A908" s="1"/>
      <c r="D908" s="5"/>
    </row>
    <row r="909" spans="1:4" hidden="1" x14ac:dyDescent="0.25">
      <c r="A909" s="1"/>
      <c r="D909" s="5"/>
    </row>
    <row r="910" spans="1:4" hidden="1" x14ac:dyDescent="0.25">
      <c r="A910" s="1"/>
      <c r="D910" s="5"/>
    </row>
    <row r="911" spans="1:4" hidden="1" x14ac:dyDescent="0.25">
      <c r="A911" s="1"/>
      <c r="D911" s="5"/>
    </row>
    <row r="912" spans="1:4" hidden="1" x14ac:dyDescent="0.25">
      <c r="A912" s="1"/>
      <c r="D912" s="5"/>
    </row>
    <row r="913" spans="1:4" hidden="1" x14ac:dyDescent="0.25">
      <c r="A913" s="1"/>
      <c r="D913" s="5"/>
    </row>
    <row r="914" spans="1:4" hidden="1" x14ac:dyDescent="0.25">
      <c r="A914" s="1"/>
      <c r="D914" s="5"/>
    </row>
    <row r="915" spans="1:4" hidden="1" x14ac:dyDescent="0.25">
      <c r="A915" s="1"/>
      <c r="D915" s="5"/>
    </row>
    <row r="916" spans="1:4" hidden="1" x14ac:dyDescent="0.25">
      <c r="A916" s="1"/>
      <c r="D916" s="5"/>
    </row>
    <row r="917" spans="1:4" hidden="1" x14ac:dyDescent="0.25">
      <c r="A917" s="1"/>
      <c r="D917" s="5"/>
    </row>
    <row r="918" spans="1:4" hidden="1" x14ac:dyDescent="0.25">
      <c r="A918" s="1"/>
      <c r="D918" s="5"/>
    </row>
    <row r="919" spans="1:4" hidden="1" x14ac:dyDescent="0.25">
      <c r="A919" s="1"/>
      <c r="D919" s="5"/>
    </row>
    <row r="920" spans="1:4" hidden="1" x14ac:dyDescent="0.25">
      <c r="A920" s="1"/>
      <c r="D920" s="5"/>
    </row>
    <row r="921" spans="1:4" hidden="1" x14ac:dyDescent="0.25">
      <c r="A921" s="1"/>
      <c r="D921" s="5"/>
    </row>
    <row r="922" spans="1:4" hidden="1" x14ac:dyDescent="0.25">
      <c r="A922" s="1"/>
      <c r="D922" s="5"/>
    </row>
    <row r="923" spans="1:4" hidden="1" x14ac:dyDescent="0.25">
      <c r="A923" s="1"/>
      <c r="D923" s="5"/>
    </row>
    <row r="924" spans="1:4" hidden="1" x14ac:dyDescent="0.25">
      <c r="A924" s="1"/>
      <c r="D924" s="5"/>
    </row>
    <row r="925" spans="1:4" hidden="1" x14ac:dyDescent="0.25">
      <c r="A925" s="1"/>
      <c r="D925" s="5"/>
    </row>
    <row r="926" spans="1:4" hidden="1" x14ac:dyDescent="0.25">
      <c r="A926" s="1"/>
      <c r="D926" s="5"/>
    </row>
    <row r="927" spans="1:4" hidden="1" x14ac:dyDescent="0.25">
      <c r="A927" s="1"/>
      <c r="D927" s="5"/>
    </row>
    <row r="928" spans="1:4" hidden="1" x14ac:dyDescent="0.25">
      <c r="A928" s="1"/>
      <c r="D928" s="5"/>
    </row>
    <row r="929" spans="1:4" hidden="1" x14ac:dyDescent="0.25">
      <c r="A929" s="1"/>
      <c r="D929" s="5"/>
    </row>
    <row r="930" spans="1:4" hidden="1" x14ac:dyDescent="0.25">
      <c r="A930" s="1"/>
      <c r="D930" s="5"/>
    </row>
    <row r="931" spans="1:4" hidden="1" x14ac:dyDescent="0.25">
      <c r="A931" s="1"/>
      <c r="D931" s="5"/>
    </row>
    <row r="932" spans="1:4" hidden="1" x14ac:dyDescent="0.25">
      <c r="A932" s="1"/>
      <c r="D932" s="5"/>
    </row>
    <row r="933" spans="1:4" hidden="1" x14ac:dyDescent="0.25">
      <c r="A933" s="1"/>
      <c r="D933" s="5"/>
    </row>
    <row r="934" spans="1:4" hidden="1" x14ac:dyDescent="0.25">
      <c r="A934" s="1"/>
      <c r="D934" s="5"/>
    </row>
    <row r="935" spans="1:4" hidden="1" x14ac:dyDescent="0.25">
      <c r="A935" s="1"/>
      <c r="D935" s="5"/>
    </row>
    <row r="936" spans="1:4" hidden="1" x14ac:dyDescent="0.25">
      <c r="A936" s="1"/>
      <c r="D936" s="5"/>
    </row>
    <row r="937" spans="1:4" hidden="1" x14ac:dyDescent="0.25">
      <c r="A937" s="1"/>
      <c r="D937" s="5"/>
    </row>
    <row r="938" spans="1:4" hidden="1" x14ac:dyDescent="0.25">
      <c r="A938" s="1"/>
      <c r="D938" s="5"/>
    </row>
    <row r="939" spans="1:4" hidden="1" x14ac:dyDescent="0.25">
      <c r="A939" s="1"/>
      <c r="D939" s="5"/>
    </row>
    <row r="940" spans="1:4" hidden="1" x14ac:dyDescent="0.25">
      <c r="A940" s="1"/>
      <c r="D940" s="5"/>
    </row>
    <row r="941" spans="1:4" hidden="1" x14ac:dyDescent="0.25">
      <c r="A941" s="1"/>
      <c r="D941" s="5"/>
    </row>
    <row r="942" spans="1:4" hidden="1" x14ac:dyDescent="0.25">
      <c r="A942" s="1"/>
      <c r="D942" s="5"/>
    </row>
    <row r="943" spans="1:4" hidden="1" x14ac:dyDescent="0.25">
      <c r="A943" s="1"/>
      <c r="D943" s="5"/>
    </row>
    <row r="944" spans="1:4" hidden="1" x14ac:dyDescent="0.25">
      <c r="A944" s="1"/>
      <c r="D944" s="5"/>
    </row>
    <row r="945" spans="1:4" hidden="1" x14ac:dyDescent="0.25">
      <c r="A945" s="1"/>
      <c r="D945" s="5"/>
    </row>
    <row r="946" spans="1:4" hidden="1" x14ac:dyDescent="0.25">
      <c r="A946" s="1"/>
      <c r="D946" s="5"/>
    </row>
    <row r="947" spans="1:4" hidden="1" x14ac:dyDescent="0.25">
      <c r="A947" s="1"/>
      <c r="D947" s="5"/>
    </row>
    <row r="948" spans="1:4" hidden="1" x14ac:dyDescent="0.25">
      <c r="A948" s="1"/>
      <c r="D948" s="5"/>
    </row>
    <row r="949" spans="1:4" hidden="1" x14ac:dyDescent="0.25">
      <c r="A949" s="1"/>
      <c r="D949" s="5"/>
    </row>
    <row r="950" spans="1:4" hidden="1" x14ac:dyDescent="0.25">
      <c r="A950" s="1"/>
      <c r="D950" s="5"/>
    </row>
    <row r="951" spans="1:4" hidden="1" x14ac:dyDescent="0.25">
      <c r="A951" s="1"/>
      <c r="D951" s="5"/>
    </row>
    <row r="952" spans="1:4" hidden="1" x14ac:dyDescent="0.25">
      <c r="A952" s="1"/>
      <c r="D952" s="5"/>
    </row>
    <row r="953" spans="1:4" hidden="1" x14ac:dyDescent="0.25">
      <c r="A953" s="1"/>
      <c r="D953" s="5"/>
    </row>
    <row r="954" spans="1:4" hidden="1" x14ac:dyDescent="0.25">
      <c r="A954" s="1"/>
      <c r="D954" s="5"/>
    </row>
    <row r="955" spans="1:4" hidden="1" x14ac:dyDescent="0.25">
      <c r="A955" s="1"/>
      <c r="D955" s="5"/>
    </row>
    <row r="956" spans="1:4" hidden="1" x14ac:dyDescent="0.25">
      <c r="A956" s="1"/>
      <c r="D956" s="5"/>
    </row>
    <row r="957" spans="1:4" hidden="1" x14ac:dyDescent="0.25">
      <c r="A957" s="1"/>
      <c r="D957" s="5"/>
    </row>
    <row r="958" spans="1:4" hidden="1" x14ac:dyDescent="0.25">
      <c r="A958" s="1"/>
      <c r="D958" s="5"/>
    </row>
    <row r="959" spans="1:4" hidden="1" x14ac:dyDescent="0.25">
      <c r="A959" s="1"/>
      <c r="D959" s="5"/>
    </row>
    <row r="960" spans="1:4" hidden="1" x14ac:dyDescent="0.25">
      <c r="A960" s="1"/>
      <c r="D960" s="5"/>
    </row>
    <row r="961" spans="1:4" hidden="1" x14ac:dyDescent="0.25">
      <c r="A961" s="1"/>
      <c r="D961" s="5"/>
    </row>
    <row r="962" spans="1:4" hidden="1" x14ac:dyDescent="0.25">
      <c r="A962" s="1"/>
      <c r="D962" s="5"/>
    </row>
    <row r="963" spans="1:4" hidden="1" x14ac:dyDescent="0.25">
      <c r="A963" s="1"/>
      <c r="D963" s="5"/>
    </row>
    <row r="964" spans="1:4" hidden="1" x14ac:dyDescent="0.25">
      <c r="A964" s="1"/>
      <c r="D964" s="5"/>
    </row>
    <row r="965" spans="1:4" hidden="1" x14ac:dyDescent="0.25">
      <c r="A965" s="1"/>
      <c r="D965" s="5"/>
    </row>
    <row r="966" spans="1:4" hidden="1" x14ac:dyDescent="0.25">
      <c r="A966" s="1"/>
      <c r="D966" s="5"/>
    </row>
    <row r="967" spans="1:4" hidden="1" x14ac:dyDescent="0.25">
      <c r="A967" s="1"/>
      <c r="D967" s="5"/>
    </row>
    <row r="968" spans="1:4" hidden="1" x14ac:dyDescent="0.25">
      <c r="A968" s="1"/>
      <c r="D968" s="5"/>
    </row>
    <row r="969" spans="1:4" hidden="1" x14ac:dyDescent="0.25">
      <c r="A969" s="1"/>
      <c r="D969" s="5"/>
    </row>
    <row r="970" spans="1:4" hidden="1" x14ac:dyDescent="0.25">
      <c r="A970" s="1"/>
      <c r="D970" s="5"/>
    </row>
    <row r="971" spans="1:4" hidden="1" x14ac:dyDescent="0.25">
      <c r="A971" s="1"/>
      <c r="D971" s="5"/>
    </row>
    <row r="972" spans="1:4" hidden="1" x14ac:dyDescent="0.25">
      <c r="A972" s="1"/>
      <c r="D972" s="5"/>
    </row>
    <row r="973" spans="1:4" hidden="1" x14ac:dyDescent="0.25">
      <c r="A973" s="1"/>
      <c r="D973" s="5"/>
    </row>
    <row r="974" spans="1:4" hidden="1" x14ac:dyDescent="0.25">
      <c r="A974" s="1"/>
      <c r="D974" s="5"/>
    </row>
    <row r="975" spans="1:4" hidden="1" x14ac:dyDescent="0.25">
      <c r="A975" s="1"/>
      <c r="D975" s="5"/>
    </row>
    <row r="976" spans="1:4" hidden="1" x14ac:dyDescent="0.25">
      <c r="A976" s="1"/>
      <c r="D976" s="5"/>
    </row>
    <row r="977" spans="1:4" hidden="1" x14ac:dyDescent="0.25">
      <c r="A977" s="1"/>
      <c r="D977" s="5"/>
    </row>
    <row r="978" spans="1:4" hidden="1" x14ac:dyDescent="0.25">
      <c r="A978" s="1"/>
      <c r="D978" s="5"/>
    </row>
    <row r="979" spans="1:4" hidden="1" x14ac:dyDescent="0.25">
      <c r="A979" s="1"/>
      <c r="D979" s="5"/>
    </row>
    <row r="980" spans="1:4" hidden="1" x14ac:dyDescent="0.25">
      <c r="A980" s="1"/>
      <c r="D980" s="5"/>
    </row>
    <row r="981" spans="1:4" hidden="1" x14ac:dyDescent="0.25">
      <c r="A981" s="1"/>
      <c r="D981" s="5"/>
    </row>
    <row r="982" spans="1:4" hidden="1" x14ac:dyDescent="0.25">
      <c r="A982" s="1"/>
      <c r="D982" s="5"/>
    </row>
    <row r="983" spans="1:4" hidden="1" x14ac:dyDescent="0.25">
      <c r="A983" s="1"/>
      <c r="D983" s="5"/>
    </row>
    <row r="984" spans="1:4" hidden="1" x14ac:dyDescent="0.25">
      <c r="A984" s="1"/>
      <c r="D984" s="5"/>
    </row>
    <row r="985" spans="1:4" hidden="1" x14ac:dyDescent="0.25">
      <c r="A985" s="1"/>
      <c r="D985" s="5"/>
    </row>
    <row r="986" spans="1:4" hidden="1" x14ac:dyDescent="0.25">
      <c r="A986" s="1"/>
      <c r="D986" s="5"/>
    </row>
    <row r="987" spans="1:4" hidden="1" x14ac:dyDescent="0.25">
      <c r="A987" s="1"/>
      <c r="D987" s="5"/>
    </row>
    <row r="988" spans="1:4" hidden="1" x14ac:dyDescent="0.25">
      <c r="A988" s="1"/>
      <c r="D988" s="5"/>
    </row>
    <row r="989" spans="1:4" hidden="1" x14ac:dyDescent="0.25">
      <c r="A989" s="1"/>
      <c r="D989" s="5"/>
    </row>
    <row r="990" spans="1:4" hidden="1" x14ac:dyDescent="0.25">
      <c r="A990" s="1"/>
      <c r="D990" s="5"/>
    </row>
    <row r="991" spans="1:4" hidden="1" x14ac:dyDescent="0.25">
      <c r="A991" s="1"/>
      <c r="D991" s="5"/>
    </row>
    <row r="992" spans="1:4" hidden="1" x14ac:dyDescent="0.25">
      <c r="A992" s="1"/>
      <c r="D992" s="5"/>
    </row>
    <row r="993" spans="1:4" hidden="1" x14ac:dyDescent="0.25">
      <c r="A993" s="1"/>
      <c r="D993" s="5"/>
    </row>
    <row r="994" spans="1:4" hidden="1" x14ac:dyDescent="0.25">
      <c r="A994" s="1"/>
      <c r="D994" s="5"/>
    </row>
    <row r="995" spans="1:4" hidden="1" x14ac:dyDescent="0.25">
      <c r="A995" s="1"/>
      <c r="D995" s="5"/>
    </row>
    <row r="996" spans="1:4" hidden="1" x14ac:dyDescent="0.25">
      <c r="A996" s="1"/>
      <c r="D996" s="5"/>
    </row>
    <row r="997" spans="1:4" hidden="1" x14ac:dyDescent="0.25">
      <c r="A997" s="1"/>
      <c r="D997" s="5"/>
    </row>
    <row r="998" spans="1:4" hidden="1" x14ac:dyDescent="0.25">
      <c r="A998" s="1"/>
      <c r="D998" s="5"/>
    </row>
    <row r="999" spans="1:4" hidden="1" x14ac:dyDescent="0.25">
      <c r="A999" s="1"/>
      <c r="D999" s="5"/>
    </row>
    <row r="1000" spans="1:4" hidden="1" x14ac:dyDescent="0.25">
      <c r="A1000" s="1"/>
      <c r="D1000" s="5"/>
    </row>
    <row r="1001" spans="1:4" hidden="1" x14ac:dyDescent="0.25">
      <c r="A1001" s="1"/>
      <c r="D1001" s="5"/>
    </row>
    <row r="1002" spans="1:4" hidden="1" x14ac:dyDescent="0.25">
      <c r="A1002" s="1"/>
      <c r="D1002" s="5"/>
    </row>
    <row r="1003" spans="1:4" hidden="1" x14ac:dyDescent="0.25">
      <c r="A1003" s="1"/>
      <c r="D1003" s="5"/>
    </row>
    <row r="1004" spans="1:4" hidden="1" x14ac:dyDescent="0.25">
      <c r="A1004" s="1"/>
      <c r="D1004" s="5"/>
    </row>
  </sheetData>
  <sheetProtection algorithmName="SHA-512" hashValue="1sa9X+hrurGi3y7wmhOQgC2GMWgH8Ss7vqdpM5qASC8aCmVprlzux98H19MwWHYInMTdmDcZtGMTtcNt1exQcw==" saltValue="P6N8/bL6AzlucsN//esnMA==" spinCount="100000" sheet="1" objects="1" scenarios="1"/>
  <mergeCells count="10">
    <mergeCell ref="B2:F2"/>
    <mergeCell ref="B55:C59"/>
    <mergeCell ref="F55:G59"/>
    <mergeCell ref="B61:C65"/>
    <mergeCell ref="F61:G65"/>
    <mergeCell ref="E18:G18"/>
    <mergeCell ref="B10:C10"/>
    <mergeCell ref="E10:G10"/>
    <mergeCell ref="B26:C26"/>
    <mergeCell ref="B18:C18"/>
  </mergeCells>
  <conditionalFormatting sqref="C21:C24">
    <cfRule type="notContainsBlanks" dxfId="50" priority="9">
      <formula>LEN(TRIM(C21))&gt;0</formula>
    </cfRule>
  </conditionalFormatting>
  <conditionalFormatting sqref="C28">
    <cfRule type="notContainsBlanks" dxfId="49" priority="1">
      <formula>LEN(TRIM(C28))&gt;0</formula>
    </cfRule>
    <cfRule type="notContainsBlanks" dxfId="48" priority="2">
      <formula>LEN(TRIM(C28))&gt;0</formula>
    </cfRule>
  </conditionalFormatting>
  <conditionalFormatting sqref="C36">
    <cfRule type="notContainsBlanks" dxfId="47" priority="5">
      <formula>LEN(TRIM(C36))&gt;0</formula>
    </cfRule>
    <cfRule type="notContainsBlanks" dxfId="46" priority="6">
      <formula>LEN(TRIM(C36))&gt;0</formula>
    </cfRule>
  </conditionalFormatting>
  <conditionalFormatting sqref="C38">
    <cfRule type="notContainsBlanks" dxfId="45" priority="3">
      <formula>LEN(TRIM(C38))&gt;0</formula>
    </cfRule>
    <cfRule type="notContainsBlanks" dxfId="44" priority="4">
      <formula>LEN(TRIM(C38))&gt;0</formula>
    </cfRule>
  </conditionalFormatting>
  <conditionalFormatting sqref="C43">
    <cfRule type="expression" dxfId="43" priority="367">
      <formula>C42="Maatwerk"</formula>
    </cfRule>
  </conditionalFormatting>
  <conditionalFormatting sqref="C44">
    <cfRule type="expression" dxfId="42" priority="12">
      <formula>C42="Maatwerk"</formula>
    </cfRule>
  </conditionalFormatting>
  <conditionalFormatting sqref="E8 C21:C24 G22:G24">
    <cfRule type="notContainsBlanks" dxfId="41" priority="7">
      <formula>LEN(TRIM(C8))&gt;0</formula>
    </cfRule>
  </conditionalFormatting>
  <conditionalFormatting sqref="E8">
    <cfRule type="notContainsBlanks" dxfId="40" priority="8">
      <formula>LEN(TRIM(E8))&gt;0</formula>
    </cfRule>
  </conditionalFormatting>
  <conditionalFormatting sqref="G22:G24">
    <cfRule type="notContainsBlanks" dxfId="39" priority="11">
      <formula>LEN(TRIM(G22))&gt;0</formula>
    </cfRule>
  </conditionalFormatting>
  <pageMargins left="0.7" right="0.7" top="0.75" bottom="0.75" header="0.3" footer="0.3"/>
  <pageSetup paperSize="9" scale="4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C8A65-43E2-41DF-A9A1-16DE360D2587}">
  <sheetPr codeName="Blad4"/>
  <dimension ref="A1:AK1760"/>
  <sheetViews>
    <sheetView showGridLines="0" zoomScale="90" zoomScaleNormal="90" workbookViewId="0"/>
  </sheetViews>
  <sheetFormatPr defaultColWidth="9.140625" defaultRowHeight="15" x14ac:dyDescent="0.25"/>
  <cols>
    <col min="1" max="1" width="15.85546875" style="3" customWidth="1"/>
    <col min="2" max="2" width="10.42578125" style="3" customWidth="1"/>
    <col min="3" max="3" width="20.85546875" style="36" customWidth="1"/>
    <col min="4" max="4" width="12.85546875" style="35" customWidth="1"/>
    <col min="5" max="5" width="13.42578125" style="35" customWidth="1"/>
    <col min="6" max="6" width="11.85546875" style="35" customWidth="1"/>
    <col min="7" max="7" width="9.42578125" style="35" customWidth="1"/>
    <col min="8" max="8" width="5.85546875" style="35" bestFit="1" customWidth="1"/>
    <col min="9" max="9" width="15.42578125" style="3" customWidth="1"/>
    <col min="10" max="10" width="14" style="215" customWidth="1"/>
    <col min="11" max="11" width="10.7109375" style="215" customWidth="1"/>
    <col min="12" max="12" width="21.140625" style="215" customWidth="1"/>
    <col min="13" max="13" width="22" style="215" customWidth="1"/>
    <col min="14" max="14" width="12.42578125" style="167" bestFit="1" customWidth="1"/>
    <col min="15" max="15" width="19.85546875" style="3" customWidth="1"/>
    <col min="16" max="16" width="32.28515625" style="31" customWidth="1"/>
    <col min="17" max="17" width="13.42578125" customWidth="1"/>
    <col min="18" max="18" width="12" style="60" customWidth="1"/>
    <col min="19" max="19" width="9.140625" style="3"/>
    <col min="20" max="20" width="7.42578125" style="3" customWidth="1"/>
    <col min="21" max="21" width="39" style="3" customWidth="1"/>
    <col min="22" max="22" width="8.42578125" style="3" customWidth="1"/>
    <col min="23" max="23" width="39.42578125" style="3" customWidth="1"/>
    <col min="24" max="24" width="17.28515625" style="3" customWidth="1"/>
    <col min="25" max="25" width="9.140625" style="3"/>
    <col min="26" max="26" width="47.42578125" style="3" bestFit="1" customWidth="1"/>
    <col min="27" max="29" width="9.140625" style="3"/>
    <col min="30" max="30" width="7.140625" style="3" bestFit="1" customWidth="1"/>
    <col min="31" max="32" width="9.140625" style="3"/>
    <col min="33" max="33" width="21" style="3" customWidth="1"/>
    <col min="35" max="35" width="20" customWidth="1"/>
    <col min="36" max="36" width="24.28515625" customWidth="1"/>
    <col min="38" max="16384" width="9.140625" style="3"/>
  </cols>
  <sheetData>
    <row r="1" spans="1:36" ht="60.75" thickBot="1" x14ac:dyDescent="0.3">
      <c r="A1" s="251" t="s">
        <v>1628</v>
      </c>
      <c r="B1" s="252" t="s">
        <v>1646</v>
      </c>
      <c r="C1" s="253" t="s">
        <v>1214</v>
      </c>
      <c r="D1" s="252" t="s">
        <v>1643</v>
      </c>
      <c r="E1" s="252" t="s">
        <v>1657</v>
      </c>
      <c r="F1" s="252" t="s">
        <v>1645</v>
      </c>
      <c r="G1" s="254" t="s">
        <v>1644</v>
      </c>
      <c r="H1" s="28"/>
      <c r="I1" s="259" t="s">
        <v>1628</v>
      </c>
      <c r="J1" s="260" t="s">
        <v>1649</v>
      </c>
      <c r="K1" s="260" t="s">
        <v>1650</v>
      </c>
      <c r="L1" s="261" t="s">
        <v>1208</v>
      </c>
      <c r="M1" s="262" t="s">
        <v>1651</v>
      </c>
      <c r="N1" s="195"/>
      <c r="O1" s="265" t="s">
        <v>1628</v>
      </c>
      <c r="P1" s="266" t="s">
        <v>1658</v>
      </c>
      <c r="Q1" s="267" t="s">
        <v>1534</v>
      </c>
      <c r="R1" s="268" t="s">
        <v>1627</v>
      </c>
      <c r="T1" s="271" t="s">
        <v>1241</v>
      </c>
      <c r="U1" s="272" t="s">
        <v>17</v>
      </c>
      <c r="V1" s="272" t="s">
        <v>50</v>
      </c>
      <c r="W1" s="272" t="s">
        <v>18</v>
      </c>
      <c r="X1" s="273" t="s">
        <v>51</v>
      </c>
      <c r="Z1" s="56" t="s">
        <v>1036</v>
      </c>
      <c r="AB1" s="245" t="s">
        <v>1567</v>
      </c>
      <c r="AC1" s="245" t="s">
        <v>1568</v>
      </c>
      <c r="AJ1" s="3"/>
    </row>
    <row r="2" spans="1:36" x14ac:dyDescent="0.25">
      <c r="A2" s="246" t="s">
        <v>1054</v>
      </c>
      <c r="B2" s="247">
        <v>1.0208333333333333</v>
      </c>
      <c r="C2" s="317">
        <v>47.266204226385192</v>
      </c>
      <c r="D2" s="248">
        <f>B2*0.25</f>
        <v>0.25520833333333331</v>
      </c>
      <c r="E2" s="249">
        <v>0.12572514005602201</v>
      </c>
      <c r="F2" s="250">
        <f>B2-G2</f>
        <v>0.89248891952614418</v>
      </c>
      <c r="G2" s="250">
        <f t="shared" ref="G2:G18" si="0">B2*E2</f>
        <v>0.12834441380718911</v>
      </c>
      <c r="H2" s="164"/>
      <c r="I2" s="255" t="s">
        <v>1055</v>
      </c>
      <c r="J2" s="256">
        <v>1.1574074074074073E-5</v>
      </c>
      <c r="K2" s="256">
        <v>0.35155092592592596</v>
      </c>
      <c r="L2" s="257" t="s">
        <v>3</v>
      </c>
      <c r="M2" s="258" t="s">
        <v>3</v>
      </c>
      <c r="O2" s="263" t="s">
        <v>1061</v>
      </c>
      <c r="P2" s="263" t="s">
        <v>1062</v>
      </c>
      <c r="Q2" s="264" t="s">
        <v>1063</v>
      </c>
      <c r="R2" s="247">
        <v>0.90625</v>
      </c>
      <c r="T2" s="274">
        <v>1</v>
      </c>
      <c r="U2" s="269" t="s">
        <v>52</v>
      </c>
      <c r="V2" s="269">
        <v>3010</v>
      </c>
      <c r="W2" s="269" t="s">
        <v>53</v>
      </c>
      <c r="X2" s="270" t="s">
        <v>54</v>
      </c>
      <c r="Z2" s="54" t="s">
        <v>1037</v>
      </c>
      <c r="AB2" s="243">
        <v>0.29166666666666669</v>
      </c>
      <c r="AC2" s="244">
        <v>0</v>
      </c>
      <c r="AG2" s="315"/>
    </row>
    <row r="3" spans="1:36" x14ac:dyDescent="0.25">
      <c r="A3" s="165" t="s">
        <v>1055</v>
      </c>
      <c r="B3" s="158">
        <v>1.40625</v>
      </c>
      <c r="C3" s="318">
        <v>47.266204226385192</v>
      </c>
      <c r="D3" s="216">
        <f>B3*0.25</f>
        <v>0.3515625</v>
      </c>
      <c r="E3" s="168">
        <v>0.129420400112708</v>
      </c>
      <c r="F3" s="209">
        <f t="shared" ref="F3:F18" si="1">B3-G3</f>
        <v>1.2242525623415044</v>
      </c>
      <c r="G3" s="209">
        <f t="shared" si="0"/>
        <v>0.18199743765849563</v>
      </c>
      <c r="H3" s="164"/>
      <c r="I3" s="126" t="s">
        <v>1055</v>
      </c>
      <c r="J3" s="219">
        <v>0.3515625</v>
      </c>
      <c r="K3" s="219">
        <v>0.64033564814814814</v>
      </c>
      <c r="L3" s="223" t="s">
        <v>4</v>
      </c>
      <c r="M3" s="225">
        <v>14552.91501051739</v>
      </c>
      <c r="N3" s="194"/>
      <c r="O3" s="159" t="s">
        <v>1064</v>
      </c>
      <c r="P3" s="159" t="s">
        <v>1065</v>
      </c>
      <c r="Q3" s="120" t="s">
        <v>1066</v>
      </c>
      <c r="R3" s="158">
        <v>1.0416666666666667</v>
      </c>
      <c r="T3" s="29">
        <v>4</v>
      </c>
      <c r="U3" s="27" t="s">
        <v>55</v>
      </c>
      <c r="V3" s="27">
        <v>3010</v>
      </c>
      <c r="W3" s="27" t="s">
        <v>53</v>
      </c>
      <c r="X3" s="88" t="s">
        <v>54</v>
      </c>
      <c r="Z3" s="54" t="s">
        <v>1038</v>
      </c>
      <c r="AB3" s="240">
        <v>0.30208333333333331</v>
      </c>
      <c r="AC3" s="241">
        <v>0.2</v>
      </c>
      <c r="AG3" s="315"/>
      <c r="AJ3" s="316"/>
    </row>
    <row r="4" spans="1:36" ht="15.75" thickBot="1" x14ac:dyDescent="0.3">
      <c r="A4" s="165" t="s">
        <v>1056</v>
      </c>
      <c r="B4" s="158">
        <v>1.2083333333333333</v>
      </c>
      <c r="C4" s="318">
        <v>47.266204226385192</v>
      </c>
      <c r="D4" s="216">
        <f t="shared" ref="D4:D18" si="2">B4*0.25</f>
        <v>0.30208333333333331</v>
      </c>
      <c r="E4" s="168">
        <v>0.12939999999999999</v>
      </c>
      <c r="F4" s="209">
        <f t="shared" si="1"/>
        <v>1.0519749999999999</v>
      </c>
      <c r="G4" s="209">
        <f t="shared" si="0"/>
        <v>0.15635833333333332</v>
      </c>
      <c r="H4" s="164"/>
      <c r="I4" s="126" t="s">
        <v>1055</v>
      </c>
      <c r="J4" s="219">
        <v>0.64034722222222229</v>
      </c>
      <c r="K4" s="219">
        <v>1.2653356481481481</v>
      </c>
      <c r="L4" s="223" t="s">
        <v>5</v>
      </c>
      <c r="M4" s="225">
        <v>41538.185686716948</v>
      </c>
      <c r="N4" s="194"/>
      <c r="O4" s="159" t="s">
        <v>1067</v>
      </c>
      <c r="P4" s="159" t="s">
        <v>1068</v>
      </c>
      <c r="Q4" s="120" t="s">
        <v>1069</v>
      </c>
      <c r="R4" s="158">
        <v>1.2708333333333333</v>
      </c>
      <c r="T4" s="29">
        <v>5</v>
      </c>
      <c r="U4" s="27" t="s">
        <v>56</v>
      </c>
      <c r="V4" s="27">
        <v>3050</v>
      </c>
      <c r="W4" s="27" t="s">
        <v>57</v>
      </c>
      <c r="X4" s="88" t="s">
        <v>54</v>
      </c>
      <c r="Z4" s="55" t="s">
        <v>1039</v>
      </c>
      <c r="AB4" s="240">
        <v>0.3125</v>
      </c>
      <c r="AC4" s="241">
        <v>0.25</v>
      </c>
      <c r="AG4" s="315"/>
      <c r="AJ4" s="316"/>
    </row>
    <row r="5" spans="1:36" ht="15.75" thickBot="1" x14ac:dyDescent="0.3">
      <c r="A5" s="165" t="s">
        <v>1057</v>
      </c>
      <c r="B5" s="158">
        <v>0.92708333333333337</v>
      </c>
      <c r="C5" s="318">
        <v>49.229678498224963</v>
      </c>
      <c r="D5" s="216">
        <f t="shared" si="2"/>
        <v>0.23177083333333334</v>
      </c>
      <c r="E5" s="168">
        <v>9.0203201422854595E-2</v>
      </c>
      <c r="F5" s="209">
        <f t="shared" si="1"/>
        <v>0.84345744868089523</v>
      </c>
      <c r="G5" s="209">
        <f t="shared" si="0"/>
        <v>8.3625884652438115E-2</v>
      </c>
      <c r="H5" s="164"/>
      <c r="I5" s="126" t="s">
        <v>1055</v>
      </c>
      <c r="J5" s="219">
        <v>1.2653472222222222</v>
      </c>
      <c r="K5" s="219">
        <v>1.8070023148148149</v>
      </c>
      <c r="L5" s="223" t="s">
        <v>6</v>
      </c>
      <c r="M5" s="225">
        <v>71135.786161666241</v>
      </c>
      <c r="N5" s="194"/>
      <c r="O5" s="159" t="s">
        <v>1070</v>
      </c>
      <c r="P5" s="159" t="s">
        <v>1071</v>
      </c>
      <c r="Q5" s="120" t="s">
        <v>1072</v>
      </c>
      <c r="R5" s="158">
        <v>1.5</v>
      </c>
      <c r="T5" s="29">
        <v>6</v>
      </c>
      <c r="U5" s="27" t="s">
        <v>58</v>
      </c>
      <c r="V5" s="27">
        <v>3010</v>
      </c>
      <c r="W5" s="27" t="s">
        <v>53</v>
      </c>
      <c r="X5" s="88" t="s">
        <v>54</v>
      </c>
      <c r="AB5" s="240">
        <v>0.32291666666666702</v>
      </c>
      <c r="AC5" s="241">
        <v>0.33</v>
      </c>
      <c r="AG5" s="315"/>
      <c r="AJ5" s="316"/>
    </row>
    <row r="6" spans="1:36" x14ac:dyDescent="0.25">
      <c r="A6" s="165" t="s">
        <v>1058</v>
      </c>
      <c r="B6" s="158">
        <v>1.125</v>
      </c>
      <c r="C6" s="318">
        <v>49.229678498224963</v>
      </c>
      <c r="D6" s="216">
        <f t="shared" si="2"/>
        <v>0.28125</v>
      </c>
      <c r="E6" s="168">
        <v>8.8673945225758707E-2</v>
      </c>
      <c r="F6" s="209">
        <f t="shared" si="1"/>
        <v>1.0252418116210213</v>
      </c>
      <c r="G6" s="209">
        <f t="shared" si="0"/>
        <v>9.9758188378978541E-2</v>
      </c>
      <c r="H6" s="164"/>
      <c r="I6" s="126" t="s">
        <v>1055</v>
      </c>
      <c r="J6" s="219">
        <v>1.8070138888888887</v>
      </c>
      <c r="K6" s="219">
        <v>2.3486689814814814</v>
      </c>
      <c r="L6" s="223" t="s">
        <v>7</v>
      </c>
      <c r="M6" s="225">
        <v>103984.47867774563</v>
      </c>
      <c r="N6" s="194"/>
      <c r="O6" s="159" t="s">
        <v>1073</v>
      </c>
      <c r="P6" s="159" t="s">
        <v>1074</v>
      </c>
      <c r="Q6" s="120" t="s">
        <v>1075</v>
      </c>
      <c r="R6" s="158">
        <v>0.76041666666666663</v>
      </c>
      <c r="T6" s="29">
        <v>7</v>
      </c>
      <c r="U6" s="27" t="s">
        <v>59</v>
      </c>
      <c r="V6" s="27">
        <v>3280</v>
      </c>
      <c r="W6" s="27" t="s">
        <v>1242</v>
      </c>
      <c r="X6" s="88" t="s">
        <v>60</v>
      </c>
      <c r="Z6" s="56" t="s">
        <v>1508</v>
      </c>
      <c r="AB6" s="240">
        <v>0.33333333333333298</v>
      </c>
      <c r="AC6" s="241">
        <v>0.4</v>
      </c>
      <c r="AG6" s="315"/>
      <c r="AJ6" s="316"/>
    </row>
    <row r="7" spans="1:36" x14ac:dyDescent="0.25">
      <c r="A7" s="165" t="s">
        <v>1052</v>
      </c>
      <c r="B7" s="158">
        <v>1.25</v>
      </c>
      <c r="C7" s="318">
        <v>38.458737317162125</v>
      </c>
      <c r="D7" s="216">
        <f t="shared" si="2"/>
        <v>0.3125</v>
      </c>
      <c r="E7" s="168">
        <v>0.1350836858006042</v>
      </c>
      <c r="F7" s="209">
        <f t="shared" si="1"/>
        <v>1.0811453927492447</v>
      </c>
      <c r="G7" s="209">
        <f t="shared" si="0"/>
        <v>0.16885460725075524</v>
      </c>
      <c r="H7" s="164"/>
      <c r="I7" s="126" t="s">
        <v>1055</v>
      </c>
      <c r="J7" s="219">
        <v>2.3486805555555557</v>
      </c>
      <c r="K7" s="219">
        <v>2.8903356481481484</v>
      </c>
      <c r="L7" s="223" t="s">
        <v>8</v>
      </c>
      <c r="M7" s="225">
        <v>140821.05063894915</v>
      </c>
      <c r="N7" s="194"/>
      <c r="O7" s="159" t="s">
        <v>1076</v>
      </c>
      <c r="P7" s="159" t="s">
        <v>1077</v>
      </c>
      <c r="Q7" s="120" t="s">
        <v>1078</v>
      </c>
      <c r="R7" s="158">
        <v>1</v>
      </c>
      <c r="T7" s="29">
        <v>8</v>
      </c>
      <c r="U7" s="27" t="s">
        <v>1243</v>
      </c>
      <c r="V7" s="27">
        <v>3260</v>
      </c>
      <c r="W7" s="27" t="s">
        <v>61</v>
      </c>
      <c r="X7" s="88" t="s">
        <v>62</v>
      </c>
      <c r="Z7" s="54" t="s">
        <v>1509</v>
      </c>
      <c r="AB7" s="240">
        <v>0.34375</v>
      </c>
      <c r="AC7" s="241">
        <v>0.5</v>
      </c>
      <c r="AG7" s="315"/>
      <c r="AJ7" s="316"/>
    </row>
    <row r="8" spans="1:36" ht="15.75" thickBot="1" x14ac:dyDescent="0.3">
      <c r="A8" s="165" t="s">
        <v>1053</v>
      </c>
      <c r="B8" s="158">
        <v>1.25</v>
      </c>
      <c r="C8" s="318">
        <v>38.458737317162125</v>
      </c>
      <c r="D8" s="216">
        <f t="shared" si="2"/>
        <v>0.3125</v>
      </c>
      <c r="E8" s="168">
        <v>0.13442930513595164</v>
      </c>
      <c r="F8" s="209">
        <f t="shared" si="1"/>
        <v>1.0819633685800605</v>
      </c>
      <c r="G8" s="209">
        <f t="shared" si="0"/>
        <v>0.16803663141993955</v>
      </c>
      <c r="H8" s="164"/>
      <c r="I8" s="126" t="s">
        <v>1055</v>
      </c>
      <c r="J8" s="219">
        <v>2.8903472222222222</v>
      </c>
      <c r="K8" s="219">
        <v>3.4319974376584952</v>
      </c>
      <c r="L8" s="223" t="s">
        <v>9</v>
      </c>
      <c r="M8" s="225">
        <v>175522.91757786847</v>
      </c>
      <c r="N8" s="194"/>
      <c r="O8" s="159" t="s">
        <v>1079</v>
      </c>
      <c r="P8" s="159" t="s">
        <v>1080</v>
      </c>
      <c r="Q8" s="120" t="s">
        <v>1081</v>
      </c>
      <c r="R8" s="158">
        <v>0.86458333333333337</v>
      </c>
      <c r="T8" s="29">
        <v>13</v>
      </c>
      <c r="U8" s="27" t="s">
        <v>63</v>
      </c>
      <c r="V8" s="27">
        <v>3020</v>
      </c>
      <c r="W8" s="27" t="s">
        <v>64</v>
      </c>
      <c r="X8" s="88" t="s">
        <v>65</v>
      </c>
      <c r="Z8" s="55" t="s">
        <v>1510</v>
      </c>
      <c r="AB8" s="240">
        <v>0.35416666666666602</v>
      </c>
      <c r="AC8" s="241">
        <v>0.6</v>
      </c>
      <c r="AG8" s="315"/>
      <c r="AJ8" s="316"/>
    </row>
    <row r="9" spans="1:36" ht="15.75" thickBot="1" x14ac:dyDescent="0.3">
      <c r="A9" s="165" t="s">
        <v>1205</v>
      </c>
      <c r="B9" s="158">
        <v>1.6458333333333333</v>
      </c>
      <c r="C9" s="318">
        <v>38.458737317162125</v>
      </c>
      <c r="D9" s="216">
        <f t="shared" si="2"/>
        <v>0.41145833333333331</v>
      </c>
      <c r="E9" s="168">
        <v>0.13175261904761906</v>
      </c>
      <c r="F9" s="209">
        <f t="shared" si="1"/>
        <v>1.4289904811507936</v>
      </c>
      <c r="G9" s="209">
        <f t="shared" si="0"/>
        <v>0.21684285218253971</v>
      </c>
      <c r="H9" s="164"/>
      <c r="I9" s="160" t="s">
        <v>1055</v>
      </c>
      <c r="J9" s="220">
        <v>3.4320138888888891</v>
      </c>
      <c r="K9" s="220" t="s">
        <v>1647</v>
      </c>
      <c r="L9" s="226" t="s">
        <v>10</v>
      </c>
      <c r="M9" s="227" t="s">
        <v>2</v>
      </c>
      <c r="N9" s="194"/>
      <c r="O9" s="159" t="s">
        <v>1082</v>
      </c>
      <c r="P9" s="159" t="s">
        <v>1083</v>
      </c>
      <c r="Q9" s="120" t="s">
        <v>1084</v>
      </c>
      <c r="R9" s="158">
        <v>1.1041666666666667</v>
      </c>
      <c r="T9" s="29">
        <v>14</v>
      </c>
      <c r="U9" s="27" t="s">
        <v>66</v>
      </c>
      <c r="V9" s="27">
        <v>3020</v>
      </c>
      <c r="W9" s="27" t="s">
        <v>64</v>
      </c>
      <c r="X9" s="88" t="s">
        <v>65</v>
      </c>
      <c r="AB9" s="240">
        <v>0.36458333333333298</v>
      </c>
      <c r="AC9" s="241">
        <v>0.7</v>
      </c>
      <c r="AG9" s="315"/>
    </row>
    <row r="10" spans="1:36" x14ac:dyDescent="0.25">
      <c r="A10" s="165" t="s">
        <v>1049</v>
      </c>
      <c r="B10" s="158">
        <v>1.0868055555555556</v>
      </c>
      <c r="C10" s="318">
        <v>47.266204226385192</v>
      </c>
      <c r="D10" s="216">
        <f t="shared" si="2"/>
        <v>0.2717013888888889</v>
      </c>
      <c r="E10" s="168">
        <v>0.1264187860291624</v>
      </c>
      <c r="F10" s="209">
        <f t="shared" si="1"/>
        <v>0.94941291657247284</v>
      </c>
      <c r="G10" s="209">
        <f t="shared" si="0"/>
        <v>0.13739263898308274</v>
      </c>
      <c r="H10" s="164"/>
      <c r="I10" s="161" t="s">
        <v>1054</v>
      </c>
      <c r="J10" s="218">
        <v>1.1574074074074073E-5</v>
      </c>
      <c r="K10" s="218">
        <v>0.25519675925925928</v>
      </c>
      <c r="L10" s="228" t="s">
        <v>3</v>
      </c>
      <c r="M10" s="229" t="s">
        <v>3</v>
      </c>
      <c r="O10" s="159" t="s">
        <v>1085</v>
      </c>
      <c r="P10" s="159" t="s">
        <v>1086</v>
      </c>
      <c r="Q10" s="120" t="s">
        <v>1087</v>
      </c>
      <c r="R10" s="158">
        <v>0.86458333333333337</v>
      </c>
      <c r="T10" s="29">
        <v>15</v>
      </c>
      <c r="U10" s="27" t="s">
        <v>67</v>
      </c>
      <c r="V10" s="27">
        <v>3130</v>
      </c>
      <c r="W10" s="27" t="s">
        <v>68</v>
      </c>
      <c r="X10" s="88" t="s">
        <v>65</v>
      </c>
      <c r="Z10" s="56" t="s">
        <v>1507</v>
      </c>
      <c r="AB10" s="240">
        <v>0.375</v>
      </c>
      <c r="AC10" s="241">
        <v>0.75</v>
      </c>
      <c r="AG10" s="315"/>
    </row>
    <row r="11" spans="1:36" x14ac:dyDescent="0.25">
      <c r="A11" s="165" t="s">
        <v>1050</v>
      </c>
      <c r="B11" s="158">
        <v>1.1875</v>
      </c>
      <c r="C11" s="318">
        <v>47.266204226385192</v>
      </c>
      <c r="D11" s="216">
        <f t="shared" si="2"/>
        <v>0.296875</v>
      </c>
      <c r="E11" s="168">
        <v>0.12630041814088133</v>
      </c>
      <c r="F11" s="209">
        <f t="shared" si="1"/>
        <v>1.0375182534577034</v>
      </c>
      <c r="G11" s="209">
        <f t="shared" si="0"/>
        <v>0.14998174654229657</v>
      </c>
      <c r="H11" s="164"/>
      <c r="I11" s="126" t="s">
        <v>1054</v>
      </c>
      <c r="J11" s="219">
        <v>0.25520833333333331</v>
      </c>
      <c r="K11" s="219">
        <v>0.79501108047385616</v>
      </c>
      <c r="L11" s="223" t="s">
        <v>4</v>
      </c>
      <c r="M11" s="225">
        <v>16906.1022233572</v>
      </c>
      <c r="N11" s="194"/>
      <c r="O11" s="159" t="s">
        <v>1088</v>
      </c>
      <c r="P11" s="159" t="s">
        <v>1089</v>
      </c>
      <c r="Q11" s="120" t="s">
        <v>1090</v>
      </c>
      <c r="R11" s="158">
        <v>1.0833333333333333</v>
      </c>
      <c r="T11" s="29">
        <v>17</v>
      </c>
      <c r="U11" s="27" t="s">
        <v>69</v>
      </c>
      <c r="V11" s="27">
        <v>3030</v>
      </c>
      <c r="W11" s="27" t="s">
        <v>70</v>
      </c>
      <c r="X11" s="88" t="s">
        <v>65</v>
      </c>
      <c r="Z11" s="54" t="s">
        <v>1504</v>
      </c>
      <c r="AB11" s="240">
        <v>0.38541666666666602</v>
      </c>
      <c r="AC11" s="241">
        <v>0.8</v>
      </c>
      <c r="AG11" s="315"/>
      <c r="AJ11" s="316"/>
    </row>
    <row r="12" spans="1:36" x14ac:dyDescent="0.25">
      <c r="A12" s="165" t="s">
        <v>1051</v>
      </c>
      <c r="B12" s="158">
        <v>1.2604166666666667</v>
      </c>
      <c r="C12" s="318">
        <v>47.266204226385192</v>
      </c>
      <c r="D12" s="216">
        <f t="shared" si="2"/>
        <v>0.31510416666666669</v>
      </c>
      <c r="E12" s="168">
        <v>0.12659629186602872</v>
      </c>
      <c r="F12" s="209">
        <f t="shared" si="1"/>
        <v>1.1008525904605264</v>
      </c>
      <c r="G12" s="209">
        <f t="shared" si="0"/>
        <v>0.15956407620614038</v>
      </c>
      <c r="H12" s="164"/>
      <c r="I12" s="126" t="s">
        <v>1054</v>
      </c>
      <c r="J12" s="219">
        <v>0.79502314814814812</v>
      </c>
      <c r="K12" s="219">
        <v>1.2533444138071896</v>
      </c>
      <c r="L12" s="223" t="s">
        <v>5</v>
      </c>
      <c r="M12" s="225">
        <v>39207.817984235466</v>
      </c>
      <c r="N12" s="194"/>
      <c r="O12" s="159" t="s">
        <v>1091</v>
      </c>
      <c r="P12" s="159" t="s">
        <v>1092</v>
      </c>
      <c r="Q12" s="120" t="s">
        <v>1093</v>
      </c>
      <c r="R12" s="158">
        <v>0.96875</v>
      </c>
      <c r="T12" s="29">
        <v>18</v>
      </c>
      <c r="U12" s="27" t="s">
        <v>1244</v>
      </c>
      <c r="V12" s="27">
        <v>3030</v>
      </c>
      <c r="W12" s="27" t="s">
        <v>70</v>
      </c>
      <c r="X12" s="88" t="s">
        <v>65</v>
      </c>
      <c r="Z12" s="54" t="s">
        <v>1505</v>
      </c>
      <c r="AB12" s="240">
        <v>0.39583333333333298</v>
      </c>
      <c r="AC12" s="241">
        <v>0.9</v>
      </c>
      <c r="AG12" s="315"/>
      <c r="AJ12" s="316"/>
    </row>
    <row r="13" spans="1:36" ht="15.75" thickBot="1" x14ac:dyDescent="0.3">
      <c r="A13" s="165" t="s">
        <v>1059</v>
      </c>
      <c r="B13" s="158">
        <v>1.875</v>
      </c>
      <c r="C13" s="318">
        <v>43.071857051230751</v>
      </c>
      <c r="D13" s="216">
        <f t="shared" si="2"/>
        <v>0.46875</v>
      </c>
      <c r="E13" s="168">
        <v>0.12622557077625571</v>
      </c>
      <c r="F13" s="209">
        <f t="shared" si="1"/>
        <v>1.6383270547945206</v>
      </c>
      <c r="G13" s="209">
        <f t="shared" si="0"/>
        <v>0.23667294520547946</v>
      </c>
      <c r="H13" s="164"/>
      <c r="I13" s="126" t="s">
        <v>1054</v>
      </c>
      <c r="J13" s="219">
        <v>1.2533564814814815</v>
      </c>
      <c r="K13" s="219">
        <v>1.7950110804738562</v>
      </c>
      <c r="L13" s="223" t="s">
        <v>6</v>
      </c>
      <c r="M13" s="225">
        <v>69722.753379263217</v>
      </c>
      <c r="N13" s="194"/>
      <c r="O13" s="159" t="s">
        <v>1094</v>
      </c>
      <c r="P13" s="159" t="s">
        <v>1095</v>
      </c>
      <c r="Q13" s="120" t="s">
        <v>1096</v>
      </c>
      <c r="R13" s="158">
        <v>1.1875</v>
      </c>
      <c r="T13" s="29">
        <v>19</v>
      </c>
      <c r="U13" s="27" t="s">
        <v>71</v>
      </c>
      <c r="V13" s="27">
        <v>3080</v>
      </c>
      <c r="W13" s="27" t="s">
        <v>72</v>
      </c>
      <c r="X13" s="88" t="s">
        <v>60</v>
      </c>
      <c r="Z13" s="55" t="s">
        <v>1506</v>
      </c>
      <c r="AB13" s="240">
        <v>0.40625</v>
      </c>
      <c r="AC13" s="241">
        <v>1</v>
      </c>
      <c r="AG13" s="315"/>
      <c r="AJ13" s="316"/>
    </row>
    <row r="14" spans="1:36" ht="15.75" thickBot="1" x14ac:dyDescent="0.3">
      <c r="A14" s="165" t="s">
        <v>1060</v>
      </c>
      <c r="B14" s="158">
        <v>1.3229166666666667</v>
      </c>
      <c r="C14" s="318">
        <v>43.071857051230751</v>
      </c>
      <c r="D14" s="216">
        <f t="shared" si="2"/>
        <v>0.33072916666666669</v>
      </c>
      <c r="E14" s="168">
        <v>0.12603417861080485</v>
      </c>
      <c r="F14" s="209">
        <f t="shared" si="1"/>
        <v>1.1561839512127894</v>
      </c>
      <c r="G14" s="209">
        <f t="shared" si="0"/>
        <v>0.16673271545387724</v>
      </c>
      <c r="H14" s="164"/>
      <c r="I14" s="126" t="s">
        <v>1054</v>
      </c>
      <c r="J14" s="219">
        <v>1.795023148148148</v>
      </c>
      <c r="K14" s="219">
        <v>2.3366777471405231</v>
      </c>
      <c r="L14" s="223" t="s">
        <v>7</v>
      </c>
      <c r="M14" s="225">
        <v>103499.01338619385</v>
      </c>
      <c r="N14" s="194"/>
      <c r="O14" s="159" t="s">
        <v>1097</v>
      </c>
      <c r="P14" s="159" t="s">
        <v>1098</v>
      </c>
      <c r="Q14" s="120" t="s">
        <v>1099</v>
      </c>
      <c r="R14" s="158">
        <v>0.96875</v>
      </c>
      <c r="T14" s="29">
        <v>21</v>
      </c>
      <c r="U14" s="27" t="s">
        <v>1245</v>
      </c>
      <c r="V14" s="27">
        <v>3010</v>
      </c>
      <c r="W14" s="27" t="s">
        <v>53</v>
      </c>
      <c r="X14" s="88" t="s">
        <v>54</v>
      </c>
      <c r="AB14" s="240">
        <v>0.41666666666666702</v>
      </c>
      <c r="AC14" s="241">
        <v>1.1100000000000001</v>
      </c>
      <c r="AG14" s="315"/>
      <c r="AJ14" s="316"/>
    </row>
    <row r="15" spans="1:36" x14ac:dyDescent="0.25">
      <c r="A15" s="166" t="s">
        <v>1047</v>
      </c>
      <c r="B15" s="158">
        <v>1.0416666666666667</v>
      </c>
      <c r="C15" s="318">
        <v>48.29985958663103</v>
      </c>
      <c r="D15" s="216">
        <f t="shared" si="2"/>
        <v>0.26041666666666669</v>
      </c>
      <c r="E15" s="168">
        <v>0.12205618387449836</v>
      </c>
      <c r="F15" s="209">
        <f t="shared" si="1"/>
        <v>0.91452480846406425</v>
      </c>
      <c r="G15" s="209">
        <f t="shared" si="0"/>
        <v>0.12714185820260246</v>
      </c>
      <c r="H15" s="164"/>
      <c r="I15" s="126" t="s">
        <v>1054</v>
      </c>
      <c r="J15" s="219">
        <v>2.336689814814815</v>
      </c>
      <c r="K15" s="219">
        <v>2.9200110804738562</v>
      </c>
      <c r="L15" s="223" t="s">
        <v>8</v>
      </c>
      <c r="M15" s="225">
        <v>137167.43361243099</v>
      </c>
      <c r="N15" s="194"/>
      <c r="O15" s="159" t="s">
        <v>1100</v>
      </c>
      <c r="P15" s="159" t="s">
        <v>1101</v>
      </c>
      <c r="Q15" s="120" t="s">
        <v>1102</v>
      </c>
      <c r="R15" s="158">
        <v>1.15625</v>
      </c>
      <c r="T15" s="29">
        <v>24</v>
      </c>
      <c r="U15" s="27" t="s">
        <v>71</v>
      </c>
      <c r="V15" s="27">
        <v>3070</v>
      </c>
      <c r="W15" s="27" t="s">
        <v>73</v>
      </c>
      <c r="X15" s="88" t="s">
        <v>54</v>
      </c>
      <c r="Z15" s="56" t="s">
        <v>1543</v>
      </c>
      <c r="AB15" s="240">
        <v>0.42708333333333298</v>
      </c>
      <c r="AC15" s="241">
        <v>1.33</v>
      </c>
      <c r="AG15" s="315"/>
      <c r="AJ15" s="316"/>
    </row>
    <row r="16" spans="1:36" x14ac:dyDescent="0.25">
      <c r="A16" s="165" t="s">
        <v>1048</v>
      </c>
      <c r="B16" s="158">
        <v>1.5</v>
      </c>
      <c r="C16" s="318">
        <v>48.29985958663103</v>
      </c>
      <c r="D16" s="216">
        <f t="shared" si="2"/>
        <v>0.375</v>
      </c>
      <c r="E16" s="168">
        <v>0.12213394683026584</v>
      </c>
      <c r="F16" s="209">
        <f t="shared" si="1"/>
        <v>1.3167990797546012</v>
      </c>
      <c r="G16" s="209">
        <f t="shared" si="0"/>
        <v>0.18320092024539875</v>
      </c>
      <c r="H16" s="164"/>
      <c r="I16" s="160" t="s">
        <v>1054</v>
      </c>
      <c r="J16" s="220">
        <v>2.920023148148148</v>
      </c>
      <c r="K16" s="220" t="s">
        <v>1648</v>
      </c>
      <c r="L16" s="226" t="s">
        <v>9</v>
      </c>
      <c r="M16" s="227" t="s">
        <v>2</v>
      </c>
      <c r="N16" s="194"/>
      <c r="O16" s="159" t="s">
        <v>1103</v>
      </c>
      <c r="P16" s="159" t="s">
        <v>1104</v>
      </c>
      <c r="Q16" s="120" t="s">
        <v>1105</v>
      </c>
      <c r="R16" s="158">
        <v>1.0729166666666667</v>
      </c>
      <c r="T16" s="29">
        <v>27</v>
      </c>
      <c r="U16" s="27" t="s">
        <v>71</v>
      </c>
      <c r="V16" s="27">
        <v>3170</v>
      </c>
      <c r="W16" s="27" t="s">
        <v>1247</v>
      </c>
      <c r="X16" s="88" t="s">
        <v>74</v>
      </c>
      <c r="Z16" s="54" t="s">
        <v>1544</v>
      </c>
      <c r="AB16" s="240">
        <v>0.4375</v>
      </c>
      <c r="AC16" s="241">
        <v>1.5</v>
      </c>
      <c r="AG16" s="315"/>
    </row>
    <row r="17" spans="1:36" x14ac:dyDescent="0.25">
      <c r="A17" s="165" t="s">
        <v>1641</v>
      </c>
      <c r="B17" s="158">
        <v>1.0416666666666667</v>
      </c>
      <c r="C17" s="318">
        <v>48.29985958663103</v>
      </c>
      <c r="D17" s="216">
        <f t="shared" si="2"/>
        <v>0.26041666666666669</v>
      </c>
      <c r="E17" s="168">
        <v>0.1221</v>
      </c>
      <c r="F17" s="209">
        <f t="shared" si="1"/>
        <v>0.91447916666666673</v>
      </c>
      <c r="G17" s="209">
        <f t="shared" si="0"/>
        <v>0.12718750000000001</v>
      </c>
      <c r="H17" s="164"/>
      <c r="I17" s="161" t="s">
        <v>1056</v>
      </c>
      <c r="J17" s="218">
        <v>1.1574074074074073E-5</v>
      </c>
      <c r="K17" s="218">
        <v>0.30207175925925928</v>
      </c>
      <c r="L17" s="228" t="s">
        <v>3</v>
      </c>
      <c r="M17" s="229" t="s">
        <v>3</v>
      </c>
      <c r="O17" s="159" t="s">
        <v>1106</v>
      </c>
      <c r="P17" s="159" t="s">
        <v>1107</v>
      </c>
      <c r="Q17" s="120" t="s">
        <v>1108</v>
      </c>
      <c r="R17" s="158">
        <v>1.2604166666666667</v>
      </c>
      <c r="T17" s="29">
        <v>28</v>
      </c>
      <c r="U17" s="27" t="s">
        <v>75</v>
      </c>
      <c r="V17" s="27">
        <v>3190</v>
      </c>
      <c r="W17" s="27" t="s">
        <v>1248</v>
      </c>
      <c r="X17" s="88" t="s">
        <v>76</v>
      </c>
      <c r="Z17" s="54" t="s">
        <v>1545</v>
      </c>
      <c r="AB17" s="240">
        <v>0.44791666666666602</v>
      </c>
      <c r="AC17" s="241">
        <v>2</v>
      </c>
      <c r="AG17" s="315"/>
    </row>
    <row r="18" spans="1:36" ht="15.75" thickBot="1" x14ac:dyDescent="0.3">
      <c r="A18" s="165" t="s">
        <v>1642</v>
      </c>
      <c r="B18" s="158">
        <v>1.5</v>
      </c>
      <c r="C18" s="318">
        <v>48.29985958663103</v>
      </c>
      <c r="D18" s="216">
        <f t="shared" si="2"/>
        <v>0.375</v>
      </c>
      <c r="E18" s="168">
        <v>0.1221</v>
      </c>
      <c r="F18" s="209">
        <f t="shared" si="1"/>
        <v>1.3168500000000001</v>
      </c>
      <c r="G18" s="209">
        <f t="shared" si="0"/>
        <v>0.18315000000000001</v>
      </c>
      <c r="H18" s="164"/>
      <c r="I18" s="126" t="s">
        <v>1056</v>
      </c>
      <c r="J18" s="219">
        <v>0.30208333333333331</v>
      </c>
      <c r="K18" s="219">
        <v>0.77966666666666662</v>
      </c>
      <c r="L18" s="223" t="s">
        <v>4</v>
      </c>
      <c r="M18" s="225">
        <v>16447.225308978308</v>
      </c>
      <c r="N18" s="194"/>
      <c r="O18" s="159" t="s">
        <v>1109</v>
      </c>
      <c r="P18" s="159" t="s">
        <v>1110</v>
      </c>
      <c r="Q18" s="120" t="s">
        <v>1111</v>
      </c>
      <c r="R18" s="158">
        <v>1.25</v>
      </c>
      <c r="T18" s="29">
        <v>31</v>
      </c>
      <c r="U18" s="27" t="s">
        <v>71</v>
      </c>
      <c r="V18" s="27">
        <v>3061</v>
      </c>
      <c r="W18" s="27" t="s">
        <v>1838</v>
      </c>
      <c r="X18" s="88" t="s">
        <v>78</v>
      </c>
      <c r="Z18" s="55" t="s">
        <v>1546</v>
      </c>
      <c r="AB18" s="240">
        <v>0.45833333333333298</v>
      </c>
      <c r="AC18" s="241">
        <v>2.5</v>
      </c>
      <c r="AG18" s="315"/>
      <c r="AJ18" s="316"/>
    </row>
    <row r="19" spans="1:36" x14ac:dyDescent="0.25">
      <c r="A19" s="31"/>
      <c r="B19" s="31"/>
      <c r="C19" s="32"/>
      <c r="D19" s="33"/>
      <c r="E19" s="33"/>
      <c r="F19" s="210"/>
      <c r="G19" s="210"/>
      <c r="H19" s="28"/>
      <c r="I19" s="126" t="s">
        <v>1056</v>
      </c>
      <c r="J19" s="219">
        <v>0.77967592592592594</v>
      </c>
      <c r="K19" s="219">
        <v>1.363</v>
      </c>
      <c r="L19" s="223" t="s">
        <v>5</v>
      </c>
      <c r="M19" s="225">
        <v>41068.165076711732</v>
      </c>
      <c r="N19" s="194"/>
      <c r="O19" s="159" t="s">
        <v>1112</v>
      </c>
      <c r="P19" s="159" t="s">
        <v>1113</v>
      </c>
      <c r="Q19" s="120" t="s">
        <v>1114</v>
      </c>
      <c r="R19" s="158">
        <v>1.25</v>
      </c>
      <c r="T19" s="29">
        <v>32</v>
      </c>
      <c r="U19" s="27" t="s">
        <v>79</v>
      </c>
      <c r="V19" s="27">
        <v>3050</v>
      </c>
      <c r="W19" s="27" t="s">
        <v>57</v>
      </c>
      <c r="X19" s="88" t="s">
        <v>54</v>
      </c>
      <c r="Z19" s="68" t="s">
        <v>1548</v>
      </c>
      <c r="AB19" s="240">
        <v>0.46875</v>
      </c>
      <c r="AC19" s="241">
        <v>3</v>
      </c>
      <c r="AJ19" s="316"/>
    </row>
    <row r="20" spans="1:36" ht="15.75" thickBot="1" x14ac:dyDescent="0.3">
      <c r="A20" s="31"/>
      <c r="B20" s="60"/>
      <c r="C20" s="61"/>
      <c r="D20" s="214"/>
      <c r="E20" s="33"/>
      <c r="F20" s="33"/>
      <c r="G20" s="33"/>
      <c r="H20" s="28"/>
      <c r="I20" s="126" t="s">
        <v>1056</v>
      </c>
      <c r="J20" s="219">
        <v>1.3630092592592593</v>
      </c>
      <c r="K20" s="219">
        <v>1.9046666666666667</v>
      </c>
      <c r="L20" s="223" t="s">
        <v>6</v>
      </c>
      <c r="M20" s="225">
        <v>69229.469720408466</v>
      </c>
      <c r="N20" s="194"/>
      <c r="O20" s="159" t="s">
        <v>1663</v>
      </c>
      <c r="P20" s="159" t="s">
        <v>1115</v>
      </c>
      <c r="Q20" s="120" t="s">
        <v>1116</v>
      </c>
      <c r="R20" s="158">
        <v>1.6458333333333333</v>
      </c>
      <c r="T20" s="29">
        <v>33</v>
      </c>
      <c r="U20" s="27" t="s">
        <v>80</v>
      </c>
      <c r="V20" s="27">
        <v>3040</v>
      </c>
      <c r="W20" s="27" t="s">
        <v>81</v>
      </c>
      <c r="X20" s="88" t="s">
        <v>65</v>
      </c>
      <c r="AB20" s="240">
        <v>0.47916666666666602</v>
      </c>
      <c r="AC20" s="241">
        <v>3.5</v>
      </c>
      <c r="AJ20" s="316"/>
    </row>
    <row r="21" spans="1:36" x14ac:dyDescent="0.25">
      <c r="A21" s="31"/>
      <c r="B21" s="61"/>
      <c r="C21" s="61"/>
      <c r="D21" s="33"/>
      <c r="E21" s="33"/>
      <c r="F21" s="33"/>
      <c r="G21" s="33"/>
      <c r="H21" s="28"/>
      <c r="I21" s="126" t="s">
        <v>1056</v>
      </c>
      <c r="J21" s="219">
        <v>1.9046759259259258</v>
      </c>
      <c r="K21" s="219">
        <v>2.446333333333333</v>
      </c>
      <c r="L21" s="223" t="s">
        <v>7</v>
      </c>
      <c r="M21" s="225">
        <v>104267.53378909592</v>
      </c>
      <c r="N21" s="194"/>
      <c r="O21" s="159" t="s">
        <v>1117</v>
      </c>
      <c r="P21" s="159" t="s">
        <v>1118</v>
      </c>
      <c r="Q21" s="120" t="s">
        <v>1119</v>
      </c>
      <c r="R21" s="158">
        <v>0.6958333333333333</v>
      </c>
      <c r="T21" s="29">
        <v>35</v>
      </c>
      <c r="U21" s="27" t="s">
        <v>83</v>
      </c>
      <c r="V21" s="27">
        <v>3061</v>
      </c>
      <c r="W21" s="27" t="s">
        <v>1838</v>
      </c>
      <c r="X21" s="88" t="s">
        <v>78</v>
      </c>
      <c r="Z21" s="56" t="s">
        <v>1040</v>
      </c>
      <c r="AB21" s="240">
        <v>0.48958333333333298</v>
      </c>
      <c r="AC21" s="241">
        <v>4</v>
      </c>
      <c r="AJ21" s="316"/>
    </row>
    <row r="22" spans="1:36" x14ac:dyDescent="0.25">
      <c r="A22" s="31"/>
      <c r="B22" s="60"/>
      <c r="C22" s="32"/>
      <c r="D22" s="34"/>
      <c r="E22" s="34"/>
      <c r="F22" s="34"/>
      <c r="G22" s="34"/>
      <c r="I22" s="126" t="s">
        <v>1056</v>
      </c>
      <c r="J22" s="219">
        <v>2.4463425925925923</v>
      </c>
      <c r="K22" s="219">
        <v>2.946333333333333</v>
      </c>
      <c r="L22" s="223" t="s">
        <v>8</v>
      </c>
      <c r="M22" s="225">
        <v>136131.92384784724</v>
      </c>
      <c r="N22" s="194"/>
      <c r="O22" s="159" t="s">
        <v>1120</v>
      </c>
      <c r="P22" s="159" t="s">
        <v>1121</v>
      </c>
      <c r="Q22" s="120" t="s">
        <v>1122</v>
      </c>
      <c r="R22" s="158">
        <v>0.96666666666666667</v>
      </c>
      <c r="T22" s="29">
        <v>36</v>
      </c>
      <c r="U22" s="27" t="s">
        <v>84</v>
      </c>
      <c r="V22" s="27">
        <v>3040</v>
      </c>
      <c r="W22" s="27" t="s">
        <v>81</v>
      </c>
      <c r="X22" s="88" t="s">
        <v>65</v>
      </c>
      <c r="Z22" s="54" t="s">
        <v>1041</v>
      </c>
      <c r="AB22" s="240">
        <v>0.5</v>
      </c>
      <c r="AC22" s="241">
        <v>4.5</v>
      </c>
      <c r="AJ22" s="316"/>
    </row>
    <row r="23" spans="1:36" ht="15.75" thickBot="1" x14ac:dyDescent="0.3">
      <c r="A23" s="31"/>
      <c r="B23" s="60"/>
      <c r="C23" s="32"/>
      <c r="D23" s="34"/>
      <c r="E23" s="34"/>
      <c r="F23" s="34"/>
      <c r="G23" s="34"/>
      <c r="I23" s="160" t="s">
        <v>1056</v>
      </c>
      <c r="J23" s="220">
        <v>2.9463425925925928</v>
      </c>
      <c r="K23" s="220" t="s">
        <v>1647</v>
      </c>
      <c r="L23" s="226" t="s">
        <v>9</v>
      </c>
      <c r="M23" s="227" t="s">
        <v>2</v>
      </c>
      <c r="N23" s="194"/>
      <c r="O23" s="159" t="s">
        <v>1123</v>
      </c>
      <c r="P23" s="159" t="s">
        <v>1124</v>
      </c>
      <c r="Q23" s="120" t="s">
        <v>1125</v>
      </c>
      <c r="R23" s="158">
        <v>0.75</v>
      </c>
      <c r="S23" s="89"/>
      <c r="T23" s="29">
        <v>37</v>
      </c>
      <c r="U23" s="27" t="s">
        <v>85</v>
      </c>
      <c r="V23" s="27">
        <v>3150</v>
      </c>
      <c r="W23" s="27" t="s">
        <v>86</v>
      </c>
      <c r="X23" s="88" t="s">
        <v>65</v>
      </c>
      <c r="Z23" s="55" t="s">
        <v>1042</v>
      </c>
      <c r="AB23" s="240">
        <v>0.51041666666666596</v>
      </c>
      <c r="AC23" s="241">
        <v>5</v>
      </c>
    </row>
    <row r="24" spans="1:36" ht="15.75" thickBot="1" x14ac:dyDescent="0.3">
      <c r="A24" s="31" t="s">
        <v>1681</v>
      </c>
      <c r="B24" s="60"/>
      <c r="C24" s="32" t="s">
        <v>1792</v>
      </c>
      <c r="D24" s="34"/>
      <c r="E24" s="34"/>
      <c r="F24" s="34"/>
      <c r="G24" s="34"/>
      <c r="I24" s="161" t="s">
        <v>1057</v>
      </c>
      <c r="J24" s="218">
        <v>6.9444444444444447E-4</v>
      </c>
      <c r="K24" s="218">
        <v>0.23175925925925925</v>
      </c>
      <c r="L24" s="228" t="s">
        <v>3</v>
      </c>
      <c r="M24" s="229" t="s">
        <v>3</v>
      </c>
      <c r="O24" s="159" t="s">
        <v>1126</v>
      </c>
      <c r="P24" s="159" t="s">
        <v>1127</v>
      </c>
      <c r="Q24" s="120" t="s">
        <v>1128</v>
      </c>
      <c r="R24" s="158">
        <v>1.0208333333333333</v>
      </c>
      <c r="T24" s="29">
        <v>38</v>
      </c>
      <c r="U24" s="27" t="s">
        <v>87</v>
      </c>
      <c r="V24" s="27">
        <v>3061</v>
      </c>
      <c r="W24" s="27" t="s">
        <v>1838</v>
      </c>
      <c r="X24" s="88" t="s">
        <v>78</v>
      </c>
      <c r="AB24" s="240">
        <v>0.52083333333333304</v>
      </c>
      <c r="AC24" s="241">
        <v>5.5</v>
      </c>
    </row>
    <row r="25" spans="1:36" x14ac:dyDescent="0.25">
      <c r="A25" s="31" t="s">
        <v>1055</v>
      </c>
      <c r="B25" s="60" t="s">
        <v>1678</v>
      </c>
      <c r="C25" s="60" t="s">
        <v>1793</v>
      </c>
      <c r="D25" s="34"/>
      <c r="E25" s="34"/>
      <c r="F25" s="34"/>
      <c r="G25" s="34"/>
      <c r="I25" s="126" t="s">
        <v>1057</v>
      </c>
      <c r="J25" s="219">
        <v>0.23177083333333334</v>
      </c>
      <c r="K25" s="219">
        <v>0.79195921798577151</v>
      </c>
      <c r="L25" s="223" t="s">
        <v>4</v>
      </c>
      <c r="M25" s="225">
        <v>12907.708485591049</v>
      </c>
      <c r="N25" s="194"/>
      <c r="O25" s="159" t="s">
        <v>1129</v>
      </c>
      <c r="P25" s="159" t="s">
        <v>1130</v>
      </c>
      <c r="Q25" s="120" t="s">
        <v>1131</v>
      </c>
      <c r="R25" s="158">
        <v>0.89374999999999993</v>
      </c>
      <c r="T25" s="29">
        <v>39</v>
      </c>
      <c r="U25" s="27" t="s">
        <v>1249</v>
      </c>
      <c r="V25" s="27">
        <v>3050</v>
      </c>
      <c r="W25" s="27" t="s">
        <v>57</v>
      </c>
      <c r="X25" s="88" t="s">
        <v>54</v>
      </c>
      <c r="Z25" s="56" t="s">
        <v>1043</v>
      </c>
      <c r="AB25" s="240">
        <v>0.531249999999999</v>
      </c>
      <c r="AC25" s="241">
        <v>6</v>
      </c>
      <c r="AJ25" s="316"/>
    </row>
    <row r="26" spans="1:36" x14ac:dyDescent="0.25">
      <c r="A26" s="31" t="s">
        <v>1054</v>
      </c>
      <c r="B26" s="60" t="s">
        <v>1679</v>
      </c>
      <c r="C26" s="60" t="s">
        <v>1794</v>
      </c>
      <c r="D26" s="34"/>
      <c r="E26" s="34"/>
      <c r="F26" s="34"/>
      <c r="G26" s="34"/>
      <c r="I26" s="126" t="s">
        <v>1057</v>
      </c>
      <c r="J26" s="219">
        <v>0.79196759259259253</v>
      </c>
      <c r="K26" s="219">
        <v>1.2502925513191048</v>
      </c>
      <c r="L26" s="223" t="s">
        <v>5</v>
      </c>
      <c r="M26" s="225">
        <v>38948.146736202812</v>
      </c>
      <c r="N26" s="194"/>
      <c r="O26" s="159" t="s">
        <v>1132</v>
      </c>
      <c r="P26" s="159" t="s">
        <v>1133</v>
      </c>
      <c r="Q26" s="120" t="s">
        <v>1134</v>
      </c>
      <c r="R26" s="158">
        <v>1.3520833333333335</v>
      </c>
      <c r="T26" s="29">
        <v>40</v>
      </c>
      <c r="U26" s="27" t="s">
        <v>88</v>
      </c>
      <c r="V26" s="27">
        <v>3020</v>
      </c>
      <c r="W26" s="27" t="s">
        <v>64</v>
      </c>
      <c r="X26" s="88" t="s">
        <v>65</v>
      </c>
      <c r="Z26" s="54" t="s">
        <v>1044</v>
      </c>
      <c r="AB26" s="240">
        <v>0.54166666666666596</v>
      </c>
      <c r="AC26" s="241">
        <v>6.5</v>
      </c>
      <c r="AJ26" s="316"/>
    </row>
    <row r="27" spans="1:36" x14ac:dyDescent="0.25">
      <c r="A27" s="31" t="s">
        <v>1056</v>
      </c>
      <c r="B27" s="60" t="s">
        <v>1680</v>
      </c>
      <c r="C27" s="60" t="s">
        <v>1795</v>
      </c>
      <c r="D27" s="34"/>
      <c r="E27" s="34"/>
      <c r="F27" s="34"/>
      <c r="G27" s="34"/>
      <c r="I27" s="126" t="s">
        <v>1057</v>
      </c>
      <c r="J27" s="219">
        <v>1.2503009259259259</v>
      </c>
      <c r="K27" s="219">
        <v>1.708625884652438</v>
      </c>
      <c r="L27" s="223" t="s">
        <v>6</v>
      </c>
      <c r="M27" s="225">
        <v>71004.117157206099</v>
      </c>
      <c r="N27" s="194"/>
      <c r="O27" s="159" t="s">
        <v>1135</v>
      </c>
      <c r="P27" s="159" t="s">
        <v>1136</v>
      </c>
      <c r="Q27" s="120" t="s">
        <v>1137</v>
      </c>
      <c r="R27" s="158">
        <v>0.94791666666666663</v>
      </c>
      <c r="S27" s="60"/>
      <c r="T27" s="29">
        <v>41</v>
      </c>
      <c r="U27" s="27" t="s">
        <v>89</v>
      </c>
      <c r="V27" s="27">
        <v>3310</v>
      </c>
      <c r="W27" s="27" t="s">
        <v>90</v>
      </c>
      <c r="X27" s="88" t="s">
        <v>62</v>
      </c>
      <c r="Z27" s="54" t="s">
        <v>1045</v>
      </c>
      <c r="AB27" s="240">
        <v>0.55208333333333304</v>
      </c>
      <c r="AC27" s="241">
        <v>7</v>
      </c>
      <c r="AJ27" s="316"/>
    </row>
    <row r="28" spans="1:36" ht="15.75" thickBot="1" x14ac:dyDescent="0.3">
      <c r="A28" s="3" t="s">
        <v>1057</v>
      </c>
      <c r="B28" s="60" t="s">
        <v>1686</v>
      </c>
      <c r="C28" s="60" t="s">
        <v>1796</v>
      </c>
      <c r="I28" s="126" t="s">
        <v>1057</v>
      </c>
      <c r="J28" s="219">
        <v>1.7086342592592594</v>
      </c>
      <c r="K28" s="219">
        <v>2.208625884652438</v>
      </c>
      <c r="L28" s="223" t="s">
        <v>7</v>
      </c>
      <c r="M28" s="225">
        <v>102930.55547358713</v>
      </c>
      <c r="N28" s="194"/>
      <c r="O28" s="159" t="s">
        <v>1138</v>
      </c>
      <c r="P28" s="159" t="s">
        <v>1139</v>
      </c>
      <c r="Q28" s="120" t="s">
        <v>1140</v>
      </c>
      <c r="R28" s="158">
        <v>1.40625</v>
      </c>
      <c r="T28" s="29">
        <v>42</v>
      </c>
      <c r="U28" s="27" t="s">
        <v>91</v>
      </c>
      <c r="V28" s="27">
        <v>3170</v>
      </c>
      <c r="W28" s="27" t="s">
        <v>1247</v>
      </c>
      <c r="X28" s="88" t="s">
        <v>74</v>
      </c>
      <c r="Z28" s="55" t="s">
        <v>1046</v>
      </c>
      <c r="AB28" s="240">
        <v>0.562499999999999</v>
      </c>
      <c r="AC28" s="241">
        <v>7.5</v>
      </c>
      <c r="AJ28" s="316"/>
    </row>
    <row r="29" spans="1:36" ht="15.75" thickBot="1" x14ac:dyDescent="0.3">
      <c r="A29" s="3" t="s">
        <v>1058</v>
      </c>
      <c r="B29" s="60" t="s">
        <v>1687</v>
      </c>
      <c r="C29" s="60" t="s">
        <v>1797</v>
      </c>
      <c r="I29" s="126" t="s">
        <v>1057</v>
      </c>
      <c r="J29" s="219">
        <v>2.2086342592592594</v>
      </c>
      <c r="K29" s="219">
        <v>2.708625884652438</v>
      </c>
      <c r="L29" s="223" t="s">
        <v>8</v>
      </c>
      <c r="M29" s="225">
        <v>137099.74436793677</v>
      </c>
      <c r="N29" s="194"/>
      <c r="O29" s="159" t="s">
        <v>1141</v>
      </c>
      <c r="P29" s="159" t="s">
        <v>1142</v>
      </c>
      <c r="Q29" s="120" t="s">
        <v>1143</v>
      </c>
      <c r="R29" s="158">
        <v>0.87291666666666667</v>
      </c>
      <c r="T29" s="29">
        <v>44</v>
      </c>
      <c r="U29" s="27" t="s">
        <v>1250</v>
      </c>
      <c r="V29" s="27">
        <v>3050</v>
      </c>
      <c r="W29" s="27" t="s">
        <v>57</v>
      </c>
      <c r="X29" s="88" t="s">
        <v>54</v>
      </c>
      <c r="AB29" s="240">
        <v>0.57291666666666596</v>
      </c>
      <c r="AC29" s="241">
        <v>8</v>
      </c>
      <c r="AJ29" s="316"/>
    </row>
    <row r="30" spans="1:36" x14ac:dyDescent="0.25">
      <c r="A30" s="3" t="s">
        <v>1052</v>
      </c>
      <c r="B30" s="60" t="s">
        <v>1688</v>
      </c>
      <c r="C30" s="60" t="s">
        <v>1798</v>
      </c>
      <c r="I30" s="160" t="s">
        <v>1057</v>
      </c>
      <c r="J30" s="220">
        <v>2.7086342592592594</v>
      </c>
      <c r="K30" s="220" t="s">
        <v>1647</v>
      </c>
      <c r="L30" s="226" t="s">
        <v>9</v>
      </c>
      <c r="M30" s="227" t="s">
        <v>2</v>
      </c>
      <c r="N30" s="194"/>
      <c r="O30" s="159" t="s">
        <v>1144</v>
      </c>
      <c r="P30" s="159" t="s">
        <v>1145</v>
      </c>
      <c r="Q30" s="120" t="s">
        <v>1146</v>
      </c>
      <c r="R30" s="158">
        <v>1.1541666666666666</v>
      </c>
      <c r="T30" s="29">
        <v>45</v>
      </c>
      <c r="U30" s="27" t="s">
        <v>92</v>
      </c>
      <c r="V30" s="27">
        <v>3061</v>
      </c>
      <c r="W30" s="27" t="s">
        <v>1838</v>
      </c>
      <c r="X30" s="88" t="s">
        <v>78</v>
      </c>
      <c r="Z30" s="56" t="s">
        <v>1549</v>
      </c>
      <c r="AB30" s="240">
        <v>0.58333333333333304</v>
      </c>
      <c r="AC30" s="241">
        <v>8.5</v>
      </c>
    </row>
    <row r="31" spans="1:36" x14ac:dyDescent="0.25">
      <c r="A31" s="3" t="s">
        <v>1053</v>
      </c>
      <c r="B31" s="60" t="s">
        <v>1689</v>
      </c>
      <c r="C31" s="60" t="s">
        <v>1799</v>
      </c>
      <c r="I31" s="161" t="s">
        <v>1058</v>
      </c>
      <c r="J31" s="218">
        <v>6.9444444444444447E-4</v>
      </c>
      <c r="K31" s="218">
        <v>0.28123842592592591</v>
      </c>
      <c r="L31" s="228" t="s">
        <v>3</v>
      </c>
      <c r="M31" s="229" t="s">
        <v>3</v>
      </c>
      <c r="N31" s="194"/>
      <c r="O31" s="159" t="s">
        <v>1147</v>
      </c>
      <c r="P31" s="159" t="s">
        <v>1148</v>
      </c>
      <c r="Q31" s="120" t="s">
        <v>1149</v>
      </c>
      <c r="R31" s="158">
        <v>0.92708333333333337</v>
      </c>
      <c r="S31" s="206"/>
      <c r="T31" s="29">
        <v>47</v>
      </c>
      <c r="U31" s="27" t="s">
        <v>93</v>
      </c>
      <c r="V31" s="27">
        <v>3060</v>
      </c>
      <c r="W31" s="27" t="s">
        <v>1251</v>
      </c>
      <c r="X31" s="88" t="s">
        <v>65</v>
      </c>
      <c r="Z31" s="54" t="s">
        <v>4</v>
      </c>
      <c r="AB31" s="240">
        <v>0.593749999999999</v>
      </c>
      <c r="AC31" s="241">
        <v>9</v>
      </c>
    </row>
    <row r="32" spans="1:36" x14ac:dyDescent="0.25">
      <c r="A32" s="3" t="s">
        <v>1205</v>
      </c>
      <c r="B32" s="60" t="s">
        <v>1690</v>
      </c>
      <c r="C32" s="60" t="s">
        <v>1800</v>
      </c>
      <c r="I32" s="126" t="s">
        <v>1058</v>
      </c>
      <c r="J32" s="219">
        <v>0.28125</v>
      </c>
      <c r="K32" s="219">
        <v>0.97475818837897854</v>
      </c>
      <c r="L32" s="223" t="s">
        <v>4</v>
      </c>
      <c r="M32" s="225">
        <v>12124.005156517589</v>
      </c>
      <c r="N32" s="194"/>
      <c r="O32" s="159" t="s">
        <v>1150</v>
      </c>
      <c r="P32" s="159" t="s">
        <v>1151</v>
      </c>
      <c r="Q32" s="120" t="s">
        <v>1152</v>
      </c>
      <c r="R32" s="158">
        <v>1.2083333333333333</v>
      </c>
      <c r="T32" s="29">
        <v>49</v>
      </c>
      <c r="U32" s="27" t="s">
        <v>94</v>
      </c>
      <c r="V32" s="27">
        <v>3070</v>
      </c>
      <c r="W32" s="27" t="s">
        <v>73</v>
      </c>
      <c r="X32" s="88" t="s">
        <v>54</v>
      </c>
      <c r="Z32" s="54" t="s">
        <v>5</v>
      </c>
      <c r="AB32" s="240">
        <v>0.60416666666666596</v>
      </c>
      <c r="AC32" s="241">
        <v>9.5</v>
      </c>
      <c r="AJ32" s="316"/>
    </row>
    <row r="33" spans="1:36" x14ac:dyDescent="0.25">
      <c r="A33" s="3" t="s">
        <v>1049</v>
      </c>
      <c r="B33" s="60" t="s">
        <v>1691</v>
      </c>
      <c r="C33" s="60" t="s">
        <v>1801</v>
      </c>
      <c r="I33" s="126" t="s">
        <v>1058</v>
      </c>
      <c r="J33" s="219">
        <v>0.97476851851851853</v>
      </c>
      <c r="K33" s="219">
        <v>1.4747569444444444</v>
      </c>
      <c r="L33" s="223" t="s">
        <v>5</v>
      </c>
      <c r="M33" s="225">
        <v>37026.432751254462</v>
      </c>
      <c r="N33" s="194"/>
      <c r="O33" s="159" t="s">
        <v>1153</v>
      </c>
      <c r="P33" s="159" t="s">
        <v>1154</v>
      </c>
      <c r="Q33" s="120" t="s">
        <v>1155</v>
      </c>
      <c r="R33" s="158">
        <v>0.84375</v>
      </c>
      <c r="T33" s="29">
        <v>53</v>
      </c>
      <c r="U33" s="27" t="s">
        <v>95</v>
      </c>
      <c r="V33" s="27">
        <v>3070</v>
      </c>
      <c r="W33" s="27" t="s">
        <v>73</v>
      </c>
      <c r="X33" s="88" t="s">
        <v>54</v>
      </c>
      <c r="Z33" s="54" t="s">
        <v>6</v>
      </c>
      <c r="AB33" s="240">
        <v>0.61458333333333304</v>
      </c>
      <c r="AC33" s="241">
        <v>10</v>
      </c>
      <c r="AJ33" s="316"/>
    </row>
    <row r="34" spans="1:36" x14ac:dyDescent="0.25">
      <c r="A34" s="3" t="s">
        <v>1050</v>
      </c>
      <c r="B34" s="60" t="s">
        <v>1692</v>
      </c>
      <c r="C34" s="60" t="s">
        <v>1802</v>
      </c>
      <c r="I34" s="126" t="s">
        <v>1058</v>
      </c>
      <c r="J34" s="219">
        <v>1.4747685185185184</v>
      </c>
      <c r="K34" s="219">
        <v>1.9330902777777776</v>
      </c>
      <c r="L34" s="223" t="s">
        <v>6</v>
      </c>
      <c r="M34" s="225">
        <v>70554.061318921013</v>
      </c>
      <c r="N34" s="194"/>
      <c r="O34" s="159" t="s">
        <v>1156</v>
      </c>
      <c r="P34" s="159" t="s">
        <v>1157</v>
      </c>
      <c r="Q34" s="120" t="s">
        <v>1158</v>
      </c>
      <c r="R34" s="158">
        <v>0.92708333333333337</v>
      </c>
      <c r="T34" s="29">
        <v>54</v>
      </c>
      <c r="U34" s="27" t="s">
        <v>96</v>
      </c>
      <c r="V34" s="27">
        <v>3070</v>
      </c>
      <c r="W34" s="27" t="s">
        <v>73</v>
      </c>
      <c r="X34" s="88" t="s">
        <v>54</v>
      </c>
      <c r="Z34" s="54" t="s">
        <v>7</v>
      </c>
      <c r="AB34" s="240">
        <v>0.624999999999999</v>
      </c>
      <c r="AC34" s="241">
        <v>11</v>
      </c>
      <c r="AJ34" s="316"/>
    </row>
    <row r="35" spans="1:36" x14ac:dyDescent="0.25">
      <c r="A35" s="3" t="s">
        <v>1051</v>
      </c>
      <c r="B35" s="60" t="s">
        <v>1693</v>
      </c>
      <c r="C35" s="60" t="s">
        <v>1803</v>
      </c>
      <c r="I35" s="126" t="s">
        <v>1058</v>
      </c>
      <c r="J35" s="219">
        <v>1.9331018518518519</v>
      </c>
      <c r="K35" s="219">
        <v>2.5580902777777776</v>
      </c>
      <c r="L35" s="223" t="s">
        <v>7</v>
      </c>
      <c r="M35" s="225">
        <v>102698.54660632001</v>
      </c>
      <c r="N35" s="194"/>
      <c r="O35" s="159" t="s">
        <v>1159</v>
      </c>
      <c r="P35" s="159" t="s">
        <v>1160</v>
      </c>
      <c r="Q35" s="120" t="s">
        <v>1161</v>
      </c>
      <c r="R35" s="158">
        <v>1.0416666666666667</v>
      </c>
      <c r="T35" s="29">
        <v>63</v>
      </c>
      <c r="U35" s="27" t="s">
        <v>97</v>
      </c>
      <c r="V35" s="27">
        <v>3080</v>
      </c>
      <c r="W35" s="27" t="s">
        <v>72</v>
      </c>
      <c r="X35" s="88" t="s">
        <v>60</v>
      </c>
      <c r="Z35" s="54" t="s">
        <v>8</v>
      </c>
      <c r="AB35" s="240">
        <v>0.63541666666666596</v>
      </c>
      <c r="AC35" s="241">
        <v>12</v>
      </c>
      <c r="AJ35" s="316"/>
    </row>
    <row r="36" spans="1:36" x14ac:dyDescent="0.25">
      <c r="A36" s="3" t="s">
        <v>1059</v>
      </c>
      <c r="B36" s="60" t="s">
        <v>1694</v>
      </c>
      <c r="C36" s="60" t="s">
        <v>1804</v>
      </c>
      <c r="I36" s="126" t="s">
        <v>1058</v>
      </c>
      <c r="J36" s="219">
        <v>2.5581018518518519</v>
      </c>
      <c r="K36" s="219">
        <v>3.2247569444444442</v>
      </c>
      <c r="L36" s="223" t="s">
        <v>8</v>
      </c>
      <c r="M36" s="225">
        <v>142950.37681339597</v>
      </c>
      <c r="N36" s="194"/>
      <c r="O36" s="159" t="s">
        <v>1162</v>
      </c>
      <c r="P36" s="159" t="s">
        <v>1163</v>
      </c>
      <c r="Q36" s="120" t="s">
        <v>1164</v>
      </c>
      <c r="R36" s="158">
        <v>1.125</v>
      </c>
      <c r="T36" s="29">
        <v>64</v>
      </c>
      <c r="U36" s="27" t="s">
        <v>98</v>
      </c>
      <c r="V36" s="27">
        <v>3280</v>
      </c>
      <c r="W36" s="27" t="s">
        <v>1242</v>
      </c>
      <c r="X36" s="88" t="s">
        <v>60</v>
      </c>
      <c r="Z36" s="54" t="s">
        <v>9</v>
      </c>
      <c r="AB36" s="240">
        <v>0.64583333333333204</v>
      </c>
      <c r="AC36" s="241">
        <v>13</v>
      </c>
      <c r="AJ36" s="316"/>
    </row>
    <row r="37" spans="1:36" ht="15.75" thickBot="1" x14ac:dyDescent="0.3">
      <c r="A37" s="3" t="s">
        <v>1060</v>
      </c>
      <c r="B37" s="60" t="s">
        <v>1695</v>
      </c>
      <c r="C37" s="60" t="s">
        <v>1805</v>
      </c>
      <c r="I37" s="160" t="s">
        <v>1058</v>
      </c>
      <c r="J37" s="219">
        <v>3.2247685185185184</v>
      </c>
      <c r="K37" s="220" t="s">
        <v>1647</v>
      </c>
      <c r="L37" s="226" t="s">
        <v>9</v>
      </c>
      <c r="M37" s="227" t="s">
        <v>2</v>
      </c>
      <c r="N37" s="194"/>
      <c r="O37" s="159" t="s">
        <v>1165</v>
      </c>
      <c r="P37" s="159" t="s">
        <v>1166</v>
      </c>
      <c r="Q37" s="120" t="s">
        <v>1167</v>
      </c>
      <c r="R37" s="158">
        <v>1.34375</v>
      </c>
      <c r="T37" s="29">
        <v>65</v>
      </c>
      <c r="U37" s="27" t="s">
        <v>99</v>
      </c>
      <c r="V37" s="27">
        <v>3080</v>
      </c>
      <c r="W37" s="27" t="s">
        <v>72</v>
      </c>
      <c r="X37" s="88" t="s">
        <v>60</v>
      </c>
      <c r="Z37" s="55" t="s">
        <v>1551</v>
      </c>
      <c r="AB37" s="240">
        <v>0.656249999999999</v>
      </c>
      <c r="AC37" s="241">
        <v>14</v>
      </c>
    </row>
    <row r="38" spans="1:36" ht="15.75" thickBot="1" x14ac:dyDescent="0.3">
      <c r="A38" s="3" t="s">
        <v>1047</v>
      </c>
      <c r="B38" s="60" t="s">
        <v>1696</v>
      </c>
      <c r="C38" s="60" t="s">
        <v>1806</v>
      </c>
      <c r="I38" s="161" t="s">
        <v>1052</v>
      </c>
      <c r="J38" s="218">
        <v>1.1574074074074073E-5</v>
      </c>
      <c r="K38" s="216">
        <v>0.31248842592592591</v>
      </c>
      <c r="L38" s="228" t="s">
        <v>3</v>
      </c>
      <c r="M38" s="229" t="s">
        <v>3</v>
      </c>
      <c r="O38" s="159" t="s">
        <v>1168</v>
      </c>
      <c r="P38" s="159" t="s">
        <v>1169</v>
      </c>
      <c r="Q38" s="120" t="s">
        <v>1170</v>
      </c>
      <c r="R38" s="158">
        <v>1.7916666666666667</v>
      </c>
      <c r="T38" s="29">
        <v>66</v>
      </c>
      <c r="U38" s="27" t="s">
        <v>100</v>
      </c>
      <c r="V38" s="27">
        <v>3080</v>
      </c>
      <c r="W38" s="27" t="s">
        <v>72</v>
      </c>
      <c r="X38" s="88" t="s">
        <v>60</v>
      </c>
      <c r="AB38" s="240">
        <v>0.66666666666666596</v>
      </c>
      <c r="AC38" s="241">
        <v>15</v>
      </c>
    </row>
    <row r="39" spans="1:36" x14ac:dyDescent="0.25">
      <c r="A39" s="3" t="s">
        <v>1048</v>
      </c>
      <c r="B39" s="60" t="s">
        <v>1697</v>
      </c>
      <c r="C39" s="60" t="s">
        <v>1807</v>
      </c>
      <c r="I39" s="126" t="s">
        <v>1052</v>
      </c>
      <c r="J39" s="219"/>
      <c r="K39" s="219"/>
      <c r="L39" s="223"/>
      <c r="M39" s="230"/>
      <c r="N39" s="196"/>
      <c r="O39" s="159" t="s">
        <v>1171</v>
      </c>
      <c r="P39" s="159" t="s">
        <v>1172</v>
      </c>
      <c r="Q39" s="120" t="s">
        <v>1173</v>
      </c>
      <c r="R39" s="158">
        <v>1.4270833333333333</v>
      </c>
      <c r="T39" s="29">
        <v>67</v>
      </c>
      <c r="U39" s="27" t="s">
        <v>101</v>
      </c>
      <c r="V39" s="27">
        <v>3020</v>
      </c>
      <c r="W39" s="27" t="s">
        <v>64</v>
      </c>
      <c r="X39" s="88" t="s">
        <v>65</v>
      </c>
      <c r="Z39" s="56" t="s">
        <v>1653</v>
      </c>
      <c r="AB39" s="240">
        <v>0.67708333333333204</v>
      </c>
      <c r="AC39" s="241">
        <v>16</v>
      </c>
    </row>
    <row r="40" spans="1:36" x14ac:dyDescent="0.25">
      <c r="A40" s="3" t="s">
        <v>1641</v>
      </c>
      <c r="B40" s="60" t="s">
        <v>1809</v>
      </c>
      <c r="C40" s="60" t="s">
        <v>1810</v>
      </c>
      <c r="I40" s="126" t="s">
        <v>1052</v>
      </c>
      <c r="J40" s="219"/>
      <c r="K40" s="219"/>
      <c r="L40" s="223"/>
      <c r="M40" s="225"/>
      <c r="O40" s="159" t="s">
        <v>1174</v>
      </c>
      <c r="P40" s="159" t="s">
        <v>1175</v>
      </c>
      <c r="Q40" s="120" t="s">
        <v>1176</v>
      </c>
      <c r="R40" s="158">
        <v>1.875</v>
      </c>
      <c r="T40" s="29">
        <v>68</v>
      </c>
      <c r="U40" s="27" t="s">
        <v>1252</v>
      </c>
      <c r="V40" s="27">
        <v>3080</v>
      </c>
      <c r="W40" s="27" t="s">
        <v>72</v>
      </c>
      <c r="X40" s="88" t="s">
        <v>60</v>
      </c>
      <c r="Z40" s="279">
        <v>1601.96</v>
      </c>
      <c r="AB40" s="240">
        <v>0.687499999999999</v>
      </c>
      <c r="AC40" s="241">
        <v>17</v>
      </c>
    </row>
    <row r="41" spans="1:36" x14ac:dyDescent="0.25">
      <c r="A41" s="3" t="s">
        <v>1642</v>
      </c>
      <c r="B41" s="60" t="s">
        <v>1698</v>
      </c>
      <c r="C41" s="60" t="s">
        <v>1808</v>
      </c>
      <c r="I41" s="126" t="s">
        <v>1052</v>
      </c>
      <c r="J41" s="219"/>
      <c r="K41" s="219"/>
      <c r="L41" s="223"/>
      <c r="M41" s="225"/>
      <c r="O41" s="159" t="s">
        <v>1177</v>
      </c>
      <c r="P41" s="159" t="s">
        <v>1178</v>
      </c>
      <c r="Q41" s="120" t="s">
        <v>1179</v>
      </c>
      <c r="R41" s="158">
        <v>0.97916666666666663</v>
      </c>
      <c r="T41" s="29">
        <v>69</v>
      </c>
      <c r="U41" s="27" t="s">
        <v>1936</v>
      </c>
      <c r="V41" s="27">
        <v>3080</v>
      </c>
      <c r="W41" s="27" t="s">
        <v>72</v>
      </c>
      <c r="X41" s="88" t="s">
        <v>60</v>
      </c>
      <c r="AB41" s="240">
        <v>0.69791666666666596</v>
      </c>
      <c r="AC41" s="241">
        <v>18</v>
      </c>
    </row>
    <row r="42" spans="1:36" x14ac:dyDescent="0.25">
      <c r="I42" s="126" t="s">
        <v>1052</v>
      </c>
      <c r="J42" s="219"/>
      <c r="K42" s="219"/>
      <c r="L42" s="223"/>
      <c r="M42" s="225"/>
      <c r="O42" s="159" t="s">
        <v>1180</v>
      </c>
      <c r="P42" s="159" t="s">
        <v>1181</v>
      </c>
      <c r="Q42" s="120" t="s">
        <v>1182</v>
      </c>
      <c r="R42" s="158">
        <v>1.2604166666666667</v>
      </c>
      <c r="T42" s="29">
        <v>71</v>
      </c>
      <c r="U42" s="27" t="s">
        <v>102</v>
      </c>
      <c r="V42" s="27">
        <v>3200</v>
      </c>
      <c r="W42" s="27" t="s">
        <v>103</v>
      </c>
      <c r="X42" s="88" t="s">
        <v>60</v>
      </c>
      <c r="AB42" s="240">
        <v>0.70833333333333204</v>
      </c>
      <c r="AC42" s="241">
        <v>19</v>
      </c>
    </row>
    <row r="43" spans="1:36" x14ac:dyDescent="0.25">
      <c r="I43" s="126" t="s">
        <v>1052</v>
      </c>
      <c r="J43" s="219"/>
      <c r="K43" s="219"/>
      <c r="L43" s="223"/>
      <c r="M43" s="225"/>
      <c r="O43" s="159" t="s">
        <v>1183</v>
      </c>
      <c r="P43" s="159" t="s">
        <v>1184</v>
      </c>
      <c r="Q43" s="120" t="s">
        <v>1185</v>
      </c>
      <c r="R43" s="158">
        <v>1.0416666666666667</v>
      </c>
      <c r="T43" s="29">
        <v>72</v>
      </c>
      <c r="U43" s="27" t="s">
        <v>104</v>
      </c>
      <c r="V43" s="27">
        <v>3080</v>
      </c>
      <c r="W43" s="27" t="s">
        <v>72</v>
      </c>
      <c r="X43" s="88" t="s">
        <v>60</v>
      </c>
      <c r="Z43" s="36"/>
      <c r="AB43" s="240">
        <v>0.718749999999999</v>
      </c>
      <c r="AC43" s="241">
        <v>20</v>
      </c>
    </row>
    <row r="44" spans="1:36" x14ac:dyDescent="0.25">
      <c r="I44" s="160" t="s">
        <v>1052</v>
      </c>
      <c r="J44" s="220">
        <v>0.3125</v>
      </c>
      <c r="K44" s="220" t="s">
        <v>1647</v>
      </c>
      <c r="L44" s="226" t="s">
        <v>9</v>
      </c>
      <c r="M44" s="227" t="s">
        <v>2</v>
      </c>
      <c r="N44" s="196"/>
      <c r="O44" s="159" t="s">
        <v>1186</v>
      </c>
      <c r="P44" s="159" t="s">
        <v>1187</v>
      </c>
      <c r="Q44" s="120" t="s">
        <v>1188</v>
      </c>
      <c r="R44" s="158">
        <v>1.3229166666666667</v>
      </c>
      <c r="T44" s="29">
        <v>73</v>
      </c>
      <c r="U44" s="27" t="s">
        <v>1253</v>
      </c>
      <c r="V44" s="27">
        <v>3050</v>
      </c>
      <c r="W44" s="27" t="s">
        <v>57</v>
      </c>
      <c r="X44" s="88" t="s">
        <v>54</v>
      </c>
      <c r="AB44" s="240">
        <v>0.72916666666666496</v>
      </c>
      <c r="AC44" s="242"/>
    </row>
    <row r="45" spans="1:36" x14ac:dyDescent="0.25">
      <c r="I45" s="161" t="s">
        <v>1053</v>
      </c>
      <c r="J45" s="218">
        <v>1.1574074074074073E-5</v>
      </c>
      <c r="K45" s="216">
        <v>0.31248842592592591</v>
      </c>
      <c r="L45" s="228" t="s">
        <v>3</v>
      </c>
      <c r="M45" s="229" t="s">
        <v>3</v>
      </c>
      <c r="O45" s="159" t="s">
        <v>1633</v>
      </c>
      <c r="P45" s="159" t="s">
        <v>1189</v>
      </c>
      <c r="Q45" s="120" t="s">
        <v>1190</v>
      </c>
      <c r="R45" s="158">
        <v>0.80208333333333337</v>
      </c>
      <c r="T45" s="29">
        <v>75</v>
      </c>
      <c r="U45" s="27" t="s">
        <v>105</v>
      </c>
      <c r="V45" s="27">
        <v>3020</v>
      </c>
      <c r="W45" s="27" t="s">
        <v>64</v>
      </c>
      <c r="X45" s="88" t="s">
        <v>65</v>
      </c>
      <c r="AB45" s="240">
        <v>0.73958333333333204</v>
      </c>
      <c r="AC45" s="242"/>
    </row>
    <row r="46" spans="1:36" x14ac:dyDescent="0.25">
      <c r="I46" s="126" t="s">
        <v>1053</v>
      </c>
      <c r="J46" s="219"/>
      <c r="K46" s="219"/>
      <c r="L46" s="223"/>
      <c r="M46" s="230"/>
      <c r="N46" s="196"/>
      <c r="O46" s="159" t="s">
        <v>1634</v>
      </c>
      <c r="P46" s="159" t="s">
        <v>1191</v>
      </c>
      <c r="Q46" s="120" t="s">
        <v>1192</v>
      </c>
      <c r="R46" s="158">
        <v>0.9375</v>
      </c>
      <c r="T46" s="29">
        <v>76</v>
      </c>
      <c r="U46" s="27" t="s">
        <v>106</v>
      </c>
      <c r="V46" s="27">
        <v>3280</v>
      </c>
      <c r="W46" s="27" t="s">
        <v>1242</v>
      </c>
      <c r="X46" s="88" t="s">
        <v>60</v>
      </c>
      <c r="AB46" s="240">
        <v>0.749999999999999</v>
      </c>
      <c r="AC46" s="242"/>
    </row>
    <row r="47" spans="1:36" x14ac:dyDescent="0.25">
      <c r="I47" s="126" t="s">
        <v>1053</v>
      </c>
      <c r="J47" s="219"/>
      <c r="K47" s="219"/>
      <c r="L47" s="223"/>
      <c r="M47" s="230"/>
      <c r="N47" s="196"/>
      <c r="O47" s="159" t="s">
        <v>1635</v>
      </c>
      <c r="P47" s="159" t="s">
        <v>1193</v>
      </c>
      <c r="Q47" s="120" t="s">
        <v>1194</v>
      </c>
      <c r="R47" s="158">
        <v>0.90625</v>
      </c>
      <c r="T47" s="29">
        <v>77</v>
      </c>
      <c r="U47" s="27" t="s">
        <v>107</v>
      </c>
      <c r="V47" s="27">
        <v>3270</v>
      </c>
      <c r="W47" s="27" t="s">
        <v>108</v>
      </c>
      <c r="X47" s="88" t="s">
        <v>60</v>
      </c>
      <c r="AB47" s="240">
        <v>0.76041666666666496</v>
      </c>
      <c r="AC47" s="242"/>
    </row>
    <row r="48" spans="1:36" x14ac:dyDescent="0.25">
      <c r="I48" s="126" t="s">
        <v>1053</v>
      </c>
      <c r="J48" s="219"/>
      <c r="K48" s="219"/>
      <c r="L48" s="223"/>
      <c r="M48" s="230"/>
      <c r="N48" s="196"/>
      <c r="O48" s="159" t="s">
        <v>1636</v>
      </c>
      <c r="P48" s="159" t="s">
        <v>1195</v>
      </c>
      <c r="Q48" s="120" t="s">
        <v>1196</v>
      </c>
      <c r="R48" s="158">
        <v>1.0416666666666667</v>
      </c>
      <c r="T48" s="29">
        <v>78</v>
      </c>
      <c r="U48" s="27" t="s">
        <v>109</v>
      </c>
      <c r="V48" s="27">
        <v>3300</v>
      </c>
      <c r="W48" s="27" t="s">
        <v>1254</v>
      </c>
      <c r="X48" s="88" t="s">
        <v>60</v>
      </c>
      <c r="AB48" s="240">
        <v>0.77083333333333204</v>
      </c>
      <c r="AC48" s="242"/>
    </row>
    <row r="49" spans="6:36" x14ac:dyDescent="0.25">
      <c r="I49" s="126" t="s">
        <v>1053</v>
      </c>
      <c r="J49" s="219"/>
      <c r="K49" s="219"/>
      <c r="L49" s="223"/>
      <c r="M49" s="230"/>
      <c r="N49" s="196"/>
      <c r="O49" s="159" t="s">
        <v>1637</v>
      </c>
      <c r="P49" s="159" t="s">
        <v>1197</v>
      </c>
      <c r="Q49" s="120" t="s">
        <v>1198</v>
      </c>
      <c r="R49" s="158">
        <v>1.1666666666666667</v>
      </c>
      <c r="T49" s="29">
        <v>79</v>
      </c>
      <c r="U49" s="27" t="s">
        <v>110</v>
      </c>
      <c r="V49" s="27">
        <v>3310</v>
      </c>
      <c r="W49" s="27" t="s">
        <v>90</v>
      </c>
      <c r="X49" s="88" t="s">
        <v>62</v>
      </c>
      <c r="AB49" s="240">
        <v>0.781249999999999</v>
      </c>
      <c r="AC49" s="242"/>
    </row>
    <row r="50" spans="6:36" x14ac:dyDescent="0.25">
      <c r="I50" s="126" t="s">
        <v>1053</v>
      </c>
      <c r="J50" s="219"/>
      <c r="K50" s="219"/>
      <c r="L50" s="223"/>
      <c r="M50" s="230"/>
      <c r="N50" s="196"/>
      <c r="O50" s="159" t="s">
        <v>1638</v>
      </c>
      <c r="P50" s="159" t="s">
        <v>1199</v>
      </c>
      <c r="Q50" s="120" t="s">
        <v>1200</v>
      </c>
      <c r="R50" s="158">
        <v>1.3958333333333333</v>
      </c>
      <c r="T50" s="29">
        <v>82</v>
      </c>
      <c r="U50" s="27" t="s">
        <v>111</v>
      </c>
      <c r="V50" s="27">
        <v>3300</v>
      </c>
      <c r="W50" s="27" t="s">
        <v>1254</v>
      </c>
      <c r="X50" s="88" t="s">
        <v>60</v>
      </c>
      <c r="AB50" s="240">
        <v>0.79166666666666496</v>
      </c>
      <c r="AC50" s="242"/>
    </row>
    <row r="51" spans="6:36" x14ac:dyDescent="0.25">
      <c r="I51" s="160" t="s">
        <v>1053</v>
      </c>
      <c r="J51" s="220">
        <v>0.3125</v>
      </c>
      <c r="K51" s="220" t="s">
        <v>1647</v>
      </c>
      <c r="L51" s="226" t="s">
        <v>9</v>
      </c>
      <c r="M51" s="227" t="s">
        <v>2</v>
      </c>
      <c r="N51" s="196"/>
      <c r="O51" s="159" t="s">
        <v>1639</v>
      </c>
      <c r="P51" s="159" t="s">
        <v>1201</v>
      </c>
      <c r="Q51" s="120" t="s">
        <v>1202</v>
      </c>
      <c r="R51" s="158">
        <v>1.2708333333333333</v>
      </c>
      <c r="T51" s="29">
        <v>83</v>
      </c>
      <c r="U51" s="27" t="s">
        <v>112</v>
      </c>
      <c r="V51" s="27">
        <v>3310</v>
      </c>
      <c r="W51" s="27" t="s">
        <v>90</v>
      </c>
      <c r="X51" s="88" t="s">
        <v>62</v>
      </c>
      <c r="AB51" s="240">
        <v>0.80208333333333204</v>
      </c>
      <c r="AC51" s="242"/>
    </row>
    <row r="52" spans="6:36" x14ac:dyDescent="0.25">
      <c r="I52" s="162" t="s">
        <v>1205</v>
      </c>
      <c r="J52" s="221">
        <v>1.1574074074074073E-5</v>
      </c>
      <c r="K52" s="221">
        <v>0.41144675925925928</v>
      </c>
      <c r="L52" s="231" t="s">
        <v>3</v>
      </c>
      <c r="M52" s="232" t="s">
        <v>3</v>
      </c>
      <c r="O52" s="159" t="s">
        <v>1640</v>
      </c>
      <c r="P52" s="159" t="s">
        <v>1203</v>
      </c>
      <c r="Q52" s="120" t="s">
        <v>1204</v>
      </c>
      <c r="R52" s="158">
        <v>1.5</v>
      </c>
      <c r="T52" s="29">
        <v>84</v>
      </c>
      <c r="U52" s="27" t="s">
        <v>113</v>
      </c>
      <c r="V52" s="27">
        <v>3060</v>
      </c>
      <c r="W52" s="27" t="s">
        <v>1251</v>
      </c>
      <c r="X52" s="88" t="s">
        <v>65</v>
      </c>
      <c r="AB52" s="240">
        <v>0.812499999999998</v>
      </c>
      <c r="AC52" s="242"/>
    </row>
    <row r="53" spans="6:36" x14ac:dyDescent="0.25">
      <c r="I53" s="126" t="s">
        <v>1205</v>
      </c>
      <c r="J53" s="219">
        <v>0.41145833333333331</v>
      </c>
      <c r="K53" s="219">
        <v>0.75850951884920637</v>
      </c>
      <c r="L53" s="223" t="s">
        <v>4</v>
      </c>
      <c r="M53" s="230" t="s">
        <v>2</v>
      </c>
      <c r="N53" s="194"/>
      <c r="O53" s="37"/>
      <c r="P53" s="175"/>
      <c r="T53" s="29">
        <v>85</v>
      </c>
      <c r="U53" s="27" t="s">
        <v>114</v>
      </c>
      <c r="V53" s="27">
        <v>3080</v>
      </c>
      <c r="W53" s="27" t="s">
        <v>72</v>
      </c>
      <c r="X53" s="88" t="s">
        <v>60</v>
      </c>
      <c r="AB53" s="240">
        <v>0.82291666666666496</v>
      </c>
      <c r="AC53" s="242"/>
    </row>
    <row r="54" spans="6:36" x14ac:dyDescent="0.25">
      <c r="F54" s="164"/>
      <c r="I54" s="126" t="s">
        <v>1205</v>
      </c>
      <c r="J54" s="219">
        <v>0.75851851851851848</v>
      </c>
      <c r="K54" s="219">
        <v>1.3418428521825396</v>
      </c>
      <c r="L54" s="223" t="s">
        <v>5</v>
      </c>
      <c r="M54" s="225">
        <v>35593.628783000881</v>
      </c>
      <c r="N54" s="194"/>
      <c r="O54" s="37"/>
      <c r="P54" s="175"/>
      <c r="T54" s="29">
        <v>86</v>
      </c>
      <c r="U54" s="27" t="s">
        <v>115</v>
      </c>
      <c r="V54" s="27">
        <v>3120</v>
      </c>
      <c r="W54" s="27" t="s">
        <v>1246</v>
      </c>
      <c r="X54" s="88" t="s">
        <v>60</v>
      </c>
      <c r="AB54" s="240">
        <v>0.83333333333333204</v>
      </c>
      <c r="AC54" s="242"/>
      <c r="AJ54" s="316"/>
    </row>
    <row r="55" spans="6:36" x14ac:dyDescent="0.25">
      <c r="I55" s="126" t="s">
        <v>1205</v>
      </c>
      <c r="J55" s="219">
        <v>1.3418518518518519</v>
      </c>
      <c r="K55" s="219">
        <v>1.8835095188492064</v>
      </c>
      <c r="L55" s="223" t="s">
        <v>6</v>
      </c>
      <c r="M55" s="225">
        <v>71680.185724233597</v>
      </c>
      <c r="N55" s="194"/>
      <c r="O55" s="37"/>
      <c r="P55" s="175"/>
      <c r="T55" s="29">
        <v>87</v>
      </c>
      <c r="U55" s="27" t="s">
        <v>116</v>
      </c>
      <c r="V55" s="27">
        <v>3070</v>
      </c>
      <c r="W55" s="27" t="s">
        <v>73</v>
      </c>
      <c r="X55" s="88" t="s">
        <v>54</v>
      </c>
      <c r="AB55" s="240">
        <v>0.843749999999998</v>
      </c>
      <c r="AC55" s="242"/>
      <c r="AJ55" s="316"/>
    </row>
    <row r="56" spans="6:36" x14ac:dyDescent="0.25">
      <c r="I56" s="126" t="s">
        <v>1205</v>
      </c>
      <c r="J56" s="219">
        <v>1.8835185185185184</v>
      </c>
      <c r="K56" s="219">
        <v>2.4251761855158733</v>
      </c>
      <c r="L56" s="223" t="s">
        <v>7</v>
      </c>
      <c r="M56" s="225">
        <v>102164.94789477659</v>
      </c>
      <c r="N56" s="194"/>
      <c r="O56" s="37"/>
      <c r="P56" s="175"/>
      <c r="T56" s="29">
        <v>88</v>
      </c>
      <c r="U56" s="27" t="s">
        <v>117</v>
      </c>
      <c r="V56" s="27">
        <v>3090</v>
      </c>
      <c r="W56" s="27" t="s">
        <v>82</v>
      </c>
      <c r="X56" s="88" t="s">
        <v>65</v>
      </c>
      <c r="AB56" s="240">
        <v>0.85416666666666496</v>
      </c>
      <c r="AC56" s="242"/>
      <c r="AJ56" s="316"/>
    </row>
    <row r="57" spans="6:36" x14ac:dyDescent="0.25">
      <c r="I57" s="126" t="s">
        <v>1205</v>
      </c>
      <c r="J57" s="219">
        <v>2.4251851851851853</v>
      </c>
      <c r="K57" s="219">
        <v>2.9668428521825398</v>
      </c>
      <c r="L57" s="223" t="s">
        <v>8</v>
      </c>
      <c r="M57" s="225">
        <v>146057.36887878538</v>
      </c>
      <c r="N57" s="194"/>
      <c r="O57" s="37"/>
      <c r="P57" s="175"/>
      <c r="T57" s="29">
        <v>89</v>
      </c>
      <c r="U57" s="27" t="s">
        <v>118</v>
      </c>
      <c r="V57" s="27">
        <v>3090</v>
      </c>
      <c r="W57" s="27" t="s">
        <v>82</v>
      </c>
      <c r="X57" s="88" t="s">
        <v>65</v>
      </c>
      <c r="AB57" s="240">
        <v>0.86458333333333204</v>
      </c>
      <c r="AC57" s="242"/>
      <c r="AJ57" s="316"/>
    </row>
    <row r="58" spans="6:36" x14ac:dyDescent="0.25">
      <c r="I58" s="160" t="s">
        <v>1205</v>
      </c>
      <c r="J58" s="220">
        <v>2.9668518518518519</v>
      </c>
      <c r="K58" s="220" t="s">
        <v>1647</v>
      </c>
      <c r="L58" s="226" t="s">
        <v>9</v>
      </c>
      <c r="M58" s="227" t="s">
        <v>2</v>
      </c>
      <c r="N58" s="194"/>
      <c r="O58" s="37"/>
      <c r="P58" s="175"/>
      <c r="T58" s="29">
        <v>91</v>
      </c>
      <c r="U58" s="27" t="s">
        <v>1255</v>
      </c>
      <c r="V58" s="27">
        <v>3260</v>
      </c>
      <c r="W58" s="27" t="s">
        <v>61</v>
      </c>
      <c r="X58" s="88" t="s">
        <v>62</v>
      </c>
      <c r="AB58" s="240">
        <v>0.874999999999998</v>
      </c>
      <c r="AC58" s="242"/>
    </row>
    <row r="59" spans="6:36" x14ac:dyDescent="0.25">
      <c r="I59" s="161" t="s">
        <v>1049</v>
      </c>
      <c r="J59" s="218">
        <v>1.1574074074074073E-5</v>
      </c>
      <c r="K59" s="218">
        <v>0.2716898148148148</v>
      </c>
      <c r="L59" s="228" t="s">
        <v>3</v>
      </c>
      <c r="M59" s="229" t="s">
        <v>3</v>
      </c>
      <c r="O59" s="37"/>
      <c r="P59" s="175"/>
      <c r="T59" s="29">
        <v>92</v>
      </c>
      <c r="U59" s="27" t="s">
        <v>119</v>
      </c>
      <c r="V59" s="27">
        <v>3010</v>
      </c>
      <c r="W59" s="27" t="s">
        <v>53</v>
      </c>
      <c r="X59" s="88" t="s">
        <v>54</v>
      </c>
      <c r="AB59" s="240">
        <v>0.88541666666666496</v>
      </c>
      <c r="AC59" s="242"/>
    </row>
    <row r="60" spans="6:36" x14ac:dyDescent="0.25">
      <c r="I60" s="126" t="s">
        <v>1049</v>
      </c>
      <c r="J60" s="219"/>
      <c r="K60" s="219"/>
      <c r="L60" s="223"/>
      <c r="M60" s="230"/>
      <c r="N60" s="196"/>
      <c r="O60" s="37"/>
      <c r="P60" s="175"/>
      <c r="T60" s="29">
        <v>99</v>
      </c>
      <c r="U60" s="27" t="s">
        <v>120</v>
      </c>
      <c r="V60" s="27">
        <v>3090</v>
      </c>
      <c r="W60" s="27" t="s">
        <v>82</v>
      </c>
      <c r="X60" s="88" t="s">
        <v>65</v>
      </c>
      <c r="AB60" s="240">
        <v>0.89583333333333204</v>
      </c>
      <c r="AC60" s="242"/>
    </row>
    <row r="61" spans="6:36" x14ac:dyDescent="0.25">
      <c r="I61" s="126" t="s">
        <v>1049</v>
      </c>
      <c r="J61" s="219"/>
      <c r="K61" s="219"/>
      <c r="L61" s="223"/>
      <c r="M61" s="230"/>
      <c r="N61" s="196"/>
      <c r="O61" s="37"/>
      <c r="P61" s="175"/>
      <c r="T61" s="29">
        <v>100</v>
      </c>
      <c r="U61" s="27" t="s">
        <v>121</v>
      </c>
      <c r="V61" s="27">
        <v>3090</v>
      </c>
      <c r="W61" s="27" t="s">
        <v>82</v>
      </c>
      <c r="X61" s="88" t="s">
        <v>65</v>
      </c>
      <c r="AB61" s="240">
        <v>0.906249999999998</v>
      </c>
      <c r="AC61" s="242"/>
    </row>
    <row r="62" spans="6:36" x14ac:dyDescent="0.25">
      <c r="I62" s="126" t="s">
        <v>1049</v>
      </c>
      <c r="J62" s="219"/>
      <c r="K62" s="219"/>
      <c r="L62" s="223"/>
      <c r="M62" s="225"/>
      <c r="O62" s="37"/>
      <c r="P62" s="175"/>
      <c r="T62" s="29">
        <v>101</v>
      </c>
      <c r="U62" s="27" t="s">
        <v>1705</v>
      </c>
      <c r="V62" s="27">
        <v>3090</v>
      </c>
      <c r="W62" s="27" t="s">
        <v>82</v>
      </c>
      <c r="X62" s="88" t="s">
        <v>65</v>
      </c>
      <c r="AB62" s="240">
        <v>0.91666666666666496</v>
      </c>
      <c r="AC62" s="242"/>
    </row>
    <row r="63" spans="6:36" x14ac:dyDescent="0.25">
      <c r="I63" s="126" t="s">
        <v>1049</v>
      </c>
      <c r="J63" s="219"/>
      <c r="K63" s="219"/>
      <c r="L63" s="223"/>
      <c r="M63" s="225"/>
      <c r="O63" s="37"/>
      <c r="P63" s="175"/>
      <c r="T63" s="29">
        <v>102</v>
      </c>
      <c r="U63" s="27" t="s">
        <v>122</v>
      </c>
      <c r="V63" s="27">
        <v>3090</v>
      </c>
      <c r="W63" s="27" t="s">
        <v>82</v>
      </c>
      <c r="X63" s="88" t="s">
        <v>65</v>
      </c>
      <c r="AB63" s="240">
        <v>0.92708333333333104</v>
      </c>
      <c r="AC63" s="242"/>
    </row>
    <row r="64" spans="6:36" x14ac:dyDescent="0.25">
      <c r="I64" s="126" t="s">
        <v>1049</v>
      </c>
      <c r="J64" s="219"/>
      <c r="K64" s="219"/>
      <c r="L64" s="223"/>
      <c r="M64" s="225"/>
      <c r="O64" s="37"/>
      <c r="P64" s="175"/>
      <c r="T64" s="29">
        <v>103</v>
      </c>
      <c r="U64" s="27" t="s">
        <v>123</v>
      </c>
      <c r="V64" s="27">
        <v>3090</v>
      </c>
      <c r="W64" s="27" t="s">
        <v>82</v>
      </c>
      <c r="X64" s="88" t="s">
        <v>65</v>
      </c>
      <c r="AB64" s="240">
        <v>0.937499999999998</v>
      </c>
      <c r="AC64" s="242"/>
    </row>
    <row r="65" spans="5:36" x14ac:dyDescent="0.25">
      <c r="I65" s="160" t="s">
        <v>1049</v>
      </c>
      <c r="J65" s="220">
        <v>0.2717013888888889</v>
      </c>
      <c r="K65" s="220" t="s">
        <v>1647</v>
      </c>
      <c r="L65" s="226" t="s">
        <v>9</v>
      </c>
      <c r="M65" s="227" t="s">
        <v>2</v>
      </c>
      <c r="N65" s="196"/>
      <c r="O65" s="37"/>
      <c r="P65" s="175"/>
      <c r="T65" s="29">
        <v>104</v>
      </c>
      <c r="U65" s="27" t="s">
        <v>124</v>
      </c>
      <c r="V65" s="27">
        <v>3060</v>
      </c>
      <c r="W65" s="27" t="s">
        <v>1251</v>
      </c>
      <c r="X65" s="88" t="s">
        <v>65</v>
      </c>
      <c r="AB65" s="240">
        <v>0.94791666666666496</v>
      </c>
      <c r="AC65" s="242"/>
    </row>
    <row r="66" spans="5:36" x14ac:dyDescent="0.25">
      <c r="I66" s="161" t="s">
        <v>1050</v>
      </c>
      <c r="J66" s="218">
        <v>1.1574074074074073E-5</v>
      </c>
      <c r="K66" s="218">
        <v>0.29686342592592591</v>
      </c>
      <c r="L66" s="228" t="s">
        <v>3</v>
      </c>
      <c r="M66" s="229" t="s">
        <v>3</v>
      </c>
      <c r="O66" s="37"/>
      <c r="P66" s="175"/>
      <c r="T66" s="29">
        <v>105</v>
      </c>
      <c r="U66" s="27" t="s">
        <v>125</v>
      </c>
      <c r="V66" s="27">
        <v>3090</v>
      </c>
      <c r="W66" s="27" t="s">
        <v>82</v>
      </c>
      <c r="X66" s="88" t="s">
        <v>65</v>
      </c>
      <c r="AB66" s="240">
        <v>0.95833333333333104</v>
      </c>
      <c r="AC66" s="242"/>
    </row>
    <row r="67" spans="5:36" x14ac:dyDescent="0.25">
      <c r="I67" s="126" t="s">
        <v>1050</v>
      </c>
      <c r="J67" s="219">
        <v>0.296875</v>
      </c>
      <c r="K67" s="219">
        <v>0.89998174654229657</v>
      </c>
      <c r="L67" s="223" t="s">
        <v>4</v>
      </c>
      <c r="M67" s="230" t="s">
        <v>2</v>
      </c>
      <c r="N67" s="194"/>
      <c r="O67" s="37"/>
      <c r="P67" s="175"/>
      <c r="T67" s="29">
        <v>107</v>
      </c>
      <c r="U67" s="27" t="s">
        <v>127</v>
      </c>
      <c r="V67" s="27">
        <v>3060</v>
      </c>
      <c r="W67" s="27" t="s">
        <v>1251</v>
      </c>
      <c r="X67" s="88" t="s">
        <v>65</v>
      </c>
      <c r="AB67" s="240"/>
      <c r="AC67" s="242"/>
    </row>
    <row r="68" spans="5:36" x14ac:dyDescent="0.25">
      <c r="I68" s="126" t="s">
        <v>1050</v>
      </c>
      <c r="J68" s="219">
        <v>0.89998842592592598</v>
      </c>
      <c r="K68" s="219">
        <v>1.3583101851851851</v>
      </c>
      <c r="L68" s="223" t="s">
        <v>5</v>
      </c>
      <c r="M68" s="225">
        <v>38903.387140961269</v>
      </c>
      <c r="N68" s="194"/>
      <c r="O68" s="37"/>
      <c r="P68" s="175"/>
      <c r="T68" s="29">
        <v>108</v>
      </c>
      <c r="U68" s="27" t="s">
        <v>128</v>
      </c>
      <c r="V68" s="27">
        <v>3080</v>
      </c>
      <c r="W68" s="27" t="s">
        <v>72</v>
      </c>
      <c r="X68" s="88" t="s">
        <v>60</v>
      </c>
      <c r="AB68" s="240"/>
      <c r="AC68" s="242"/>
      <c r="AJ68" s="316"/>
    </row>
    <row r="69" spans="5:36" x14ac:dyDescent="0.25">
      <c r="I69" s="126" t="s">
        <v>1050</v>
      </c>
      <c r="J69" s="219">
        <v>1.3583217592592594</v>
      </c>
      <c r="K69" s="219">
        <v>1.8166435185185186</v>
      </c>
      <c r="L69" s="223" t="s">
        <v>6</v>
      </c>
      <c r="M69" s="225">
        <v>69861.798743306994</v>
      </c>
      <c r="N69" s="194"/>
      <c r="O69" s="37"/>
      <c r="P69" s="175"/>
      <c r="T69" s="29">
        <v>109</v>
      </c>
      <c r="U69" s="27" t="s">
        <v>129</v>
      </c>
      <c r="V69" s="27">
        <v>3070</v>
      </c>
      <c r="W69" s="27" t="s">
        <v>73</v>
      </c>
      <c r="X69" s="88" t="s">
        <v>54</v>
      </c>
      <c r="AB69" s="240"/>
      <c r="AC69" s="242"/>
      <c r="AJ69" s="316"/>
    </row>
    <row r="70" spans="5:36" x14ac:dyDescent="0.25">
      <c r="E70" s="28"/>
      <c r="I70" s="126" t="s">
        <v>1050</v>
      </c>
      <c r="J70" s="219">
        <v>1.8166550925925926</v>
      </c>
      <c r="K70" s="219">
        <v>2.3583101851851853</v>
      </c>
      <c r="L70" s="223" t="s">
        <v>7</v>
      </c>
      <c r="M70" s="225">
        <v>106269.174416212</v>
      </c>
      <c r="N70" s="194"/>
      <c r="O70" s="37"/>
      <c r="P70" s="175"/>
      <c r="T70" s="29">
        <v>111</v>
      </c>
      <c r="U70" s="27" t="s">
        <v>130</v>
      </c>
      <c r="V70" s="27">
        <v>3160</v>
      </c>
      <c r="W70" s="27" t="s">
        <v>1256</v>
      </c>
      <c r="X70" s="88" t="s">
        <v>74</v>
      </c>
      <c r="AB70" s="240"/>
      <c r="AC70" s="27"/>
      <c r="AJ70" s="316"/>
    </row>
    <row r="71" spans="5:36" x14ac:dyDescent="0.25">
      <c r="E71" s="217"/>
      <c r="I71" s="126" t="s">
        <v>1050</v>
      </c>
      <c r="J71" s="219">
        <v>2.3583217592592591</v>
      </c>
      <c r="K71" s="219">
        <v>2.8999768518518518</v>
      </c>
      <c r="L71" s="223" t="s">
        <v>8</v>
      </c>
      <c r="M71" s="225">
        <v>134254.66797768898</v>
      </c>
      <c r="N71" s="194"/>
      <c r="O71" s="37"/>
      <c r="P71" s="175"/>
      <c r="T71" s="29">
        <v>114</v>
      </c>
      <c r="U71" s="27" t="s">
        <v>131</v>
      </c>
      <c r="V71" s="27">
        <v>3010</v>
      </c>
      <c r="W71" s="27" t="s">
        <v>53</v>
      </c>
      <c r="X71" s="88" t="s">
        <v>54</v>
      </c>
      <c r="AB71" s="240"/>
      <c r="AC71" s="27"/>
      <c r="AJ71" s="316"/>
    </row>
    <row r="72" spans="5:36" x14ac:dyDescent="0.25">
      <c r="E72" s="217"/>
      <c r="I72" s="160" t="s">
        <v>1050</v>
      </c>
      <c r="J72" s="220">
        <v>2.8999884259259261</v>
      </c>
      <c r="K72" s="220" t="s">
        <v>1647</v>
      </c>
      <c r="L72" s="226" t="s">
        <v>9</v>
      </c>
      <c r="M72" s="227" t="s">
        <v>2</v>
      </c>
      <c r="N72" s="196"/>
      <c r="O72" s="37"/>
      <c r="P72" s="175"/>
      <c r="T72" s="29">
        <v>115</v>
      </c>
      <c r="U72" s="27" t="s">
        <v>132</v>
      </c>
      <c r="V72" s="27">
        <v>3060</v>
      </c>
      <c r="W72" s="27" t="s">
        <v>1251</v>
      </c>
      <c r="X72" s="88" t="s">
        <v>65</v>
      </c>
      <c r="AB72" s="240"/>
      <c r="AC72" s="27"/>
    </row>
    <row r="73" spans="5:36" x14ac:dyDescent="0.25">
      <c r="I73" s="161" t="s">
        <v>1051</v>
      </c>
      <c r="J73" s="218">
        <v>1.1574074074074073E-5</v>
      </c>
      <c r="K73" s="218">
        <v>0.31509259259259259</v>
      </c>
      <c r="L73" s="228" t="s">
        <v>3</v>
      </c>
      <c r="M73" s="229" t="s">
        <v>3</v>
      </c>
      <c r="O73" s="37"/>
      <c r="P73" s="175"/>
      <c r="T73" s="29">
        <v>116</v>
      </c>
      <c r="U73" s="27" t="s">
        <v>133</v>
      </c>
      <c r="V73" s="27">
        <v>3090</v>
      </c>
      <c r="W73" s="27" t="s">
        <v>82</v>
      </c>
      <c r="X73" s="88" t="s">
        <v>65</v>
      </c>
      <c r="AB73" s="240"/>
      <c r="AC73" s="27"/>
    </row>
    <row r="74" spans="5:36" x14ac:dyDescent="0.25">
      <c r="I74" s="126" t="s">
        <v>1051</v>
      </c>
      <c r="J74" s="219">
        <v>0.31510416666666669</v>
      </c>
      <c r="K74" s="219">
        <v>0.86789740953947381</v>
      </c>
      <c r="L74" s="223" t="s">
        <v>4</v>
      </c>
      <c r="M74" s="225">
        <v>8280.6563364589856</v>
      </c>
      <c r="N74" s="194"/>
      <c r="O74" s="37"/>
      <c r="P74" s="175"/>
      <c r="T74" s="29">
        <v>117</v>
      </c>
      <c r="U74" s="27" t="s">
        <v>134</v>
      </c>
      <c r="V74" s="27">
        <v>3120</v>
      </c>
      <c r="W74" s="27" t="s">
        <v>1246</v>
      </c>
      <c r="X74" s="88" t="s">
        <v>60</v>
      </c>
      <c r="AB74" s="240"/>
      <c r="AC74" s="27"/>
      <c r="AJ74" s="316"/>
    </row>
    <row r="75" spans="5:36" x14ac:dyDescent="0.25">
      <c r="I75" s="126" t="s">
        <v>1051</v>
      </c>
      <c r="J75" s="219">
        <v>0.86790509259259263</v>
      </c>
      <c r="K75" s="219">
        <v>1.2428935185185186</v>
      </c>
      <c r="L75" s="223" t="s">
        <v>5</v>
      </c>
      <c r="M75" s="225">
        <v>41809.919950044758</v>
      </c>
      <c r="N75" s="194"/>
      <c r="O75" s="37"/>
      <c r="P75" s="175"/>
      <c r="T75" s="29">
        <v>120</v>
      </c>
      <c r="U75" s="27" t="s">
        <v>135</v>
      </c>
      <c r="V75" s="27">
        <v>3070</v>
      </c>
      <c r="W75" s="27" t="s">
        <v>73</v>
      </c>
      <c r="X75" s="88" t="s">
        <v>54</v>
      </c>
      <c r="AB75" s="240"/>
      <c r="AC75" s="27"/>
      <c r="AJ75" s="316"/>
    </row>
    <row r="76" spans="5:36" x14ac:dyDescent="0.25">
      <c r="I76" s="126" t="s">
        <v>1051</v>
      </c>
      <c r="J76" s="219">
        <v>1.2429050925925926</v>
      </c>
      <c r="K76" s="219">
        <v>1.8262268518518521</v>
      </c>
      <c r="L76" s="223" t="s">
        <v>6</v>
      </c>
      <c r="M76" s="225">
        <v>70413.477551338437</v>
      </c>
      <c r="N76" s="194"/>
      <c r="O76" s="37"/>
      <c r="P76" s="175"/>
      <c r="T76" s="29">
        <v>121</v>
      </c>
      <c r="U76" s="27" t="s">
        <v>136</v>
      </c>
      <c r="V76" s="27">
        <v>3070</v>
      </c>
      <c r="W76" s="27" t="s">
        <v>73</v>
      </c>
      <c r="X76" s="88" t="s">
        <v>54</v>
      </c>
      <c r="AB76" s="240"/>
      <c r="AC76" s="27"/>
      <c r="AJ76" s="316"/>
    </row>
    <row r="77" spans="5:36" x14ac:dyDescent="0.25">
      <c r="I77" s="126" t="s">
        <v>1051</v>
      </c>
      <c r="J77" s="219">
        <v>1.8262384259259261</v>
      </c>
      <c r="K77" s="219">
        <v>2.4095601851851853</v>
      </c>
      <c r="L77" s="223" t="s">
        <v>7</v>
      </c>
      <c r="M77" s="225">
        <v>106801.92000057091</v>
      </c>
      <c r="N77" s="194"/>
      <c r="O77" s="37"/>
      <c r="P77" s="175"/>
      <c r="T77" s="29">
        <v>122</v>
      </c>
      <c r="U77" s="27" t="s">
        <v>1257</v>
      </c>
      <c r="V77" s="27">
        <v>3070</v>
      </c>
      <c r="W77" s="27" t="s">
        <v>73</v>
      </c>
      <c r="X77" s="88" t="s">
        <v>54</v>
      </c>
      <c r="AB77" s="240"/>
      <c r="AC77" s="27"/>
      <c r="AJ77" s="316"/>
    </row>
    <row r="78" spans="5:36" x14ac:dyDescent="0.25">
      <c r="I78" s="126" t="s">
        <v>1051</v>
      </c>
      <c r="J78" s="219">
        <v>2.4095717592592591</v>
      </c>
      <c r="K78" s="219">
        <v>3.0345601851851853</v>
      </c>
      <c r="L78" s="223" t="s">
        <v>8</v>
      </c>
      <c r="M78" s="225">
        <v>139843.73946022973</v>
      </c>
      <c r="N78" s="194"/>
      <c r="O78" s="37"/>
      <c r="P78" s="175"/>
      <c r="T78" s="29">
        <v>123</v>
      </c>
      <c r="U78" s="27" t="s">
        <v>137</v>
      </c>
      <c r="V78" s="27">
        <v>3260</v>
      </c>
      <c r="W78" s="27" t="s">
        <v>61</v>
      </c>
      <c r="X78" s="88" t="s">
        <v>62</v>
      </c>
      <c r="AB78" s="240"/>
      <c r="AC78" s="27"/>
      <c r="AJ78" s="316"/>
    </row>
    <row r="79" spans="5:36" x14ac:dyDescent="0.25">
      <c r="I79" s="160" t="s">
        <v>1051</v>
      </c>
      <c r="J79" s="220">
        <v>3.0345717592592591</v>
      </c>
      <c r="K79" s="220" t="s">
        <v>1647</v>
      </c>
      <c r="L79" s="226" t="s">
        <v>9</v>
      </c>
      <c r="M79" s="227" t="s">
        <v>2</v>
      </c>
      <c r="N79" s="196"/>
      <c r="O79" s="37"/>
      <c r="P79" s="175"/>
      <c r="T79" s="29">
        <v>124</v>
      </c>
      <c r="U79" s="27" t="s">
        <v>138</v>
      </c>
      <c r="V79" s="27">
        <v>3010</v>
      </c>
      <c r="W79" s="27" t="s">
        <v>53</v>
      </c>
      <c r="X79" s="88" t="s">
        <v>54</v>
      </c>
      <c r="AB79" s="240"/>
      <c r="AC79" s="27"/>
    </row>
    <row r="80" spans="5:36" x14ac:dyDescent="0.25">
      <c r="I80" s="161" t="s">
        <v>1059</v>
      </c>
      <c r="J80" s="218">
        <v>1.1574074074074073E-5</v>
      </c>
      <c r="K80" s="218">
        <v>0.46873842592592596</v>
      </c>
      <c r="L80" s="228" t="s">
        <v>3</v>
      </c>
      <c r="M80" s="229" t="s">
        <v>3</v>
      </c>
      <c r="O80" s="37"/>
      <c r="P80" s="175"/>
      <c r="T80" s="29">
        <v>126</v>
      </c>
      <c r="U80" s="27" t="s">
        <v>1258</v>
      </c>
      <c r="V80" s="27">
        <v>3070</v>
      </c>
      <c r="W80" s="27" t="s">
        <v>73</v>
      </c>
      <c r="X80" s="88" t="s">
        <v>54</v>
      </c>
      <c r="AB80" s="240"/>
      <c r="AC80" s="27"/>
    </row>
    <row r="81" spans="2:36" x14ac:dyDescent="0.25">
      <c r="I81" s="126" t="s">
        <v>1059</v>
      </c>
      <c r="J81" s="219">
        <v>0.46875</v>
      </c>
      <c r="K81" s="219">
        <v>0.73667294520547943</v>
      </c>
      <c r="L81" s="223" t="s">
        <v>4</v>
      </c>
      <c r="M81" s="225">
        <v>11989.297670063948</v>
      </c>
      <c r="N81" s="194"/>
      <c r="O81" s="37"/>
      <c r="P81" s="175"/>
      <c r="T81" s="29">
        <v>129</v>
      </c>
      <c r="U81" s="27" t="s">
        <v>1706</v>
      </c>
      <c r="V81" s="27">
        <v>3140</v>
      </c>
      <c r="W81" s="27" t="s">
        <v>139</v>
      </c>
      <c r="X81" s="88" t="s">
        <v>65</v>
      </c>
      <c r="AB81" s="240"/>
      <c r="AC81" s="27"/>
      <c r="AJ81" s="316"/>
    </row>
    <row r="82" spans="2:36" x14ac:dyDescent="0.25">
      <c r="I82" s="126" t="s">
        <v>1059</v>
      </c>
      <c r="J82" s="219">
        <v>0.73668981481481488</v>
      </c>
      <c r="K82" s="219">
        <v>1.2366729452054794</v>
      </c>
      <c r="L82" s="223" t="s">
        <v>5</v>
      </c>
      <c r="M82" s="225">
        <v>41767.907645853615</v>
      </c>
      <c r="N82" s="194"/>
      <c r="O82" s="37"/>
      <c r="P82" s="175"/>
      <c r="T82" s="29">
        <v>130</v>
      </c>
      <c r="U82" s="27" t="s">
        <v>140</v>
      </c>
      <c r="V82" s="27">
        <v>3080</v>
      </c>
      <c r="W82" s="27" t="s">
        <v>72</v>
      </c>
      <c r="X82" s="88" t="s">
        <v>60</v>
      </c>
      <c r="AB82" s="240"/>
      <c r="AC82" s="27"/>
      <c r="AJ82" s="316"/>
    </row>
    <row r="83" spans="2:36" x14ac:dyDescent="0.25">
      <c r="I83" s="126" t="s">
        <v>1059</v>
      </c>
      <c r="J83" s="219">
        <v>1.2366898148148149</v>
      </c>
      <c r="K83" s="219">
        <v>1.8200062785388127</v>
      </c>
      <c r="L83" s="223" t="s">
        <v>6</v>
      </c>
      <c r="M83" s="225">
        <v>72027.929082555711</v>
      </c>
      <c r="N83" s="194"/>
      <c r="O83" s="37"/>
      <c r="P83" s="175"/>
      <c r="T83" s="29">
        <v>132</v>
      </c>
      <c r="U83" s="27" t="s">
        <v>1259</v>
      </c>
      <c r="V83" s="27">
        <v>3120</v>
      </c>
      <c r="W83" s="27" t="s">
        <v>1246</v>
      </c>
      <c r="X83" s="88" t="s">
        <v>60</v>
      </c>
      <c r="AB83" s="240"/>
      <c r="AC83" s="27"/>
      <c r="AJ83" s="316"/>
    </row>
    <row r="84" spans="2:36" x14ac:dyDescent="0.25">
      <c r="I84" s="126" t="s">
        <v>1059</v>
      </c>
      <c r="J84" s="219">
        <v>1.8200231481481484</v>
      </c>
      <c r="K84" s="219">
        <v>2.4033396118721462</v>
      </c>
      <c r="L84" s="223" t="s">
        <v>7</v>
      </c>
      <c r="M84" s="225">
        <v>107188.84284190547</v>
      </c>
      <c r="N84" s="194"/>
      <c r="O84" s="37"/>
      <c r="P84" s="175"/>
      <c r="T84" s="29">
        <v>133</v>
      </c>
      <c r="U84" s="27" t="s">
        <v>1927</v>
      </c>
      <c r="V84" s="27">
        <v>3240</v>
      </c>
      <c r="W84" s="27" t="s">
        <v>77</v>
      </c>
      <c r="X84" s="88" t="s">
        <v>60</v>
      </c>
      <c r="AB84" s="240"/>
      <c r="AC84" s="27"/>
      <c r="AJ84" s="316"/>
    </row>
    <row r="85" spans="2:36" x14ac:dyDescent="0.25">
      <c r="I85" s="126" t="s">
        <v>1059</v>
      </c>
      <c r="J85" s="219">
        <v>2.4033564814814814</v>
      </c>
      <c r="K85" s="219">
        <v>2.9450062785388131</v>
      </c>
      <c r="L85" s="223" t="s">
        <v>8</v>
      </c>
      <c r="M85" s="225">
        <v>138709.14657204904</v>
      </c>
      <c r="N85" s="194"/>
      <c r="O85" s="37"/>
      <c r="P85" s="175"/>
      <c r="T85" s="29">
        <v>134</v>
      </c>
      <c r="U85" s="27" t="s">
        <v>141</v>
      </c>
      <c r="V85" s="27">
        <v>3240</v>
      </c>
      <c r="W85" s="27" t="s">
        <v>77</v>
      </c>
      <c r="X85" s="88" t="s">
        <v>60</v>
      </c>
      <c r="AB85" s="240"/>
      <c r="AC85" s="27"/>
      <c r="AJ85" s="316"/>
    </row>
    <row r="86" spans="2:36" x14ac:dyDescent="0.25">
      <c r="I86" s="160" t="s">
        <v>1059</v>
      </c>
      <c r="J86" s="220">
        <v>2.9450231481481484</v>
      </c>
      <c r="K86" s="220" t="s">
        <v>1647</v>
      </c>
      <c r="L86" s="226" t="s">
        <v>9</v>
      </c>
      <c r="M86" s="227" t="s">
        <v>2</v>
      </c>
      <c r="N86" s="196"/>
      <c r="O86" s="37"/>
      <c r="P86" s="175"/>
      <c r="T86" s="29">
        <v>137</v>
      </c>
      <c r="U86" s="27" t="s">
        <v>142</v>
      </c>
      <c r="V86" s="27">
        <v>3170</v>
      </c>
      <c r="W86" s="27" t="s">
        <v>1247</v>
      </c>
      <c r="X86" s="88" t="s">
        <v>74</v>
      </c>
      <c r="AB86" s="240"/>
      <c r="AC86" s="27"/>
    </row>
    <row r="87" spans="2:36" x14ac:dyDescent="0.25">
      <c r="I87" s="161" t="s">
        <v>1060</v>
      </c>
      <c r="J87" s="218">
        <v>1.1574074074074073E-5</v>
      </c>
      <c r="K87" s="218">
        <v>0.33071759259259259</v>
      </c>
      <c r="L87" s="228" t="s">
        <v>3</v>
      </c>
      <c r="M87" s="229" t="s">
        <v>3</v>
      </c>
      <c r="O87" s="37"/>
      <c r="P87" s="175"/>
      <c r="T87" s="29">
        <v>138</v>
      </c>
      <c r="U87" s="27" t="s">
        <v>143</v>
      </c>
      <c r="V87" s="27">
        <v>3040</v>
      </c>
      <c r="W87" s="27" t="s">
        <v>81</v>
      </c>
      <c r="X87" s="88" t="s">
        <v>65</v>
      </c>
      <c r="AB87" s="240"/>
      <c r="AC87" s="27"/>
    </row>
    <row r="88" spans="2:36" x14ac:dyDescent="0.25">
      <c r="I88" s="126" t="s">
        <v>1060</v>
      </c>
      <c r="J88" s="219"/>
      <c r="K88" s="219"/>
      <c r="L88" s="223"/>
      <c r="M88" s="224"/>
      <c r="O88" s="37"/>
      <c r="P88" s="175"/>
      <c r="T88" s="29">
        <v>139</v>
      </c>
      <c r="U88" s="27" t="s">
        <v>144</v>
      </c>
      <c r="V88" s="27">
        <v>3190</v>
      </c>
      <c r="W88" s="27" t="s">
        <v>1248</v>
      </c>
      <c r="X88" s="88" t="s">
        <v>76</v>
      </c>
      <c r="AB88" s="240"/>
      <c r="AC88" s="27"/>
    </row>
    <row r="89" spans="2:36" x14ac:dyDescent="0.25">
      <c r="I89" s="126" t="s">
        <v>1060</v>
      </c>
      <c r="J89" s="219"/>
      <c r="K89" s="219"/>
      <c r="L89" s="223"/>
      <c r="M89" s="225"/>
      <c r="O89" s="37"/>
      <c r="P89" s="175"/>
      <c r="T89" s="29">
        <v>140</v>
      </c>
      <c r="U89" s="27" t="s">
        <v>145</v>
      </c>
      <c r="V89" s="27">
        <v>3180</v>
      </c>
      <c r="W89" s="27" t="s">
        <v>146</v>
      </c>
      <c r="X89" s="88" t="s">
        <v>62</v>
      </c>
      <c r="AB89" s="240"/>
      <c r="AC89" s="27"/>
    </row>
    <row r="90" spans="2:36" x14ac:dyDescent="0.25">
      <c r="I90" s="126" t="s">
        <v>1060</v>
      </c>
      <c r="J90" s="219"/>
      <c r="K90" s="219"/>
      <c r="L90" s="223"/>
      <c r="M90" s="225"/>
      <c r="O90" s="37"/>
      <c r="P90" s="175"/>
      <c r="T90" s="29">
        <v>141</v>
      </c>
      <c r="U90" s="27" t="s">
        <v>1260</v>
      </c>
      <c r="V90" s="27">
        <v>3240</v>
      </c>
      <c r="W90" s="27" t="s">
        <v>77</v>
      </c>
      <c r="X90" s="88" t="s">
        <v>60</v>
      </c>
      <c r="AB90" s="240"/>
      <c r="AC90" s="27"/>
    </row>
    <row r="91" spans="2:36" x14ac:dyDescent="0.25">
      <c r="I91" s="126" t="s">
        <v>1060</v>
      </c>
      <c r="J91" s="219"/>
      <c r="K91" s="219"/>
      <c r="L91" s="223"/>
      <c r="M91" s="225"/>
      <c r="O91" s="37"/>
      <c r="P91" s="175"/>
      <c r="T91" s="29">
        <v>145</v>
      </c>
      <c r="U91" s="27" t="s">
        <v>147</v>
      </c>
      <c r="V91" s="27">
        <v>3170</v>
      </c>
      <c r="W91" s="27" t="s">
        <v>1247</v>
      </c>
      <c r="X91" s="88" t="s">
        <v>74</v>
      </c>
      <c r="AB91" s="240"/>
      <c r="AC91" s="27"/>
    </row>
    <row r="92" spans="2:36" x14ac:dyDescent="0.25">
      <c r="I92" s="126" t="s">
        <v>1060</v>
      </c>
      <c r="J92" s="219"/>
      <c r="K92" s="219"/>
      <c r="L92" s="223"/>
      <c r="M92" s="225"/>
      <c r="O92" s="37"/>
      <c r="P92" s="175"/>
      <c r="T92" s="29">
        <v>149</v>
      </c>
      <c r="U92" s="27" t="s">
        <v>148</v>
      </c>
      <c r="V92" s="27">
        <v>3210</v>
      </c>
      <c r="W92" s="27" t="s">
        <v>126</v>
      </c>
      <c r="X92" s="88" t="s">
        <v>65</v>
      </c>
      <c r="AB92" s="240"/>
      <c r="AC92" s="27"/>
    </row>
    <row r="93" spans="2:36" x14ac:dyDescent="0.25">
      <c r="I93" s="160" t="s">
        <v>1060</v>
      </c>
      <c r="J93" s="220">
        <v>0.33072916666666669</v>
      </c>
      <c r="K93" s="220" t="s">
        <v>1647</v>
      </c>
      <c r="L93" s="226" t="s">
        <v>9</v>
      </c>
      <c r="M93" s="227" t="s">
        <v>2</v>
      </c>
      <c r="N93" s="196"/>
      <c r="O93" s="37"/>
      <c r="P93" s="175"/>
      <c r="T93" s="29">
        <v>150</v>
      </c>
      <c r="U93" s="27" t="s">
        <v>149</v>
      </c>
      <c r="V93" s="27">
        <v>3190</v>
      </c>
      <c r="W93" s="27" t="s">
        <v>1248</v>
      </c>
      <c r="X93" s="88" t="s">
        <v>76</v>
      </c>
      <c r="AB93" s="240"/>
      <c r="AC93" s="27"/>
    </row>
    <row r="94" spans="2:36" x14ac:dyDescent="0.25">
      <c r="I94" s="161" t="s">
        <v>1047</v>
      </c>
      <c r="J94" s="218">
        <v>1.1574074074074073E-5</v>
      </c>
      <c r="K94" s="218">
        <v>0.26040509259259259</v>
      </c>
      <c r="L94" s="228" t="s">
        <v>3</v>
      </c>
      <c r="M94" s="229" t="s">
        <v>3</v>
      </c>
      <c r="O94" s="37"/>
      <c r="P94" s="175"/>
      <c r="T94" s="29">
        <v>151</v>
      </c>
      <c r="U94" s="27" t="s">
        <v>150</v>
      </c>
      <c r="V94" s="27">
        <v>3050</v>
      </c>
      <c r="W94" s="27" t="s">
        <v>57</v>
      </c>
      <c r="X94" s="88" t="s">
        <v>54</v>
      </c>
      <c r="AB94" s="240"/>
      <c r="AC94" s="27"/>
    </row>
    <row r="95" spans="2:36" x14ac:dyDescent="0.25">
      <c r="B95" s="37"/>
      <c r="I95" s="126" t="s">
        <v>1047</v>
      </c>
      <c r="J95" s="219"/>
      <c r="K95" s="219"/>
      <c r="L95" s="223"/>
      <c r="M95" s="230"/>
      <c r="N95" s="196"/>
      <c r="O95" s="37"/>
      <c r="P95" s="175"/>
      <c r="T95" s="29">
        <v>152</v>
      </c>
      <c r="U95" s="27" t="s">
        <v>151</v>
      </c>
      <c r="V95" s="27">
        <v>3070</v>
      </c>
      <c r="W95" s="27" t="s">
        <v>73</v>
      </c>
      <c r="X95" s="88" t="s">
        <v>54</v>
      </c>
      <c r="AB95" s="89">
        <v>1.2604166666666401</v>
      </c>
    </row>
    <row r="96" spans="2:36" x14ac:dyDescent="0.25">
      <c r="B96" s="37"/>
      <c r="I96" s="126" t="s">
        <v>1047</v>
      </c>
      <c r="J96" s="219"/>
      <c r="K96" s="219"/>
      <c r="L96" s="223"/>
      <c r="M96" s="225"/>
      <c r="O96" s="37"/>
      <c r="P96" s="175"/>
      <c r="T96" s="29">
        <v>153</v>
      </c>
      <c r="U96" s="27" t="s">
        <v>152</v>
      </c>
      <c r="V96" s="27">
        <v>3250</v>
      </c>
      <c r="W96" s="27" t="s">
        <v>153</v>
      </c>
      <c r="X96" s="88" t="s">
        <v>62</v>
      </c>
      <c r="AB96" s="89">
        <v>1.2708333333333099</v>
      </c>
    </row>
    <row r="97" spans="2:28" x14ac:dyDescent="0.25">
      <c r="B97" s="37"/>
      <c r="I97" s="126" t="s">
        <v>1047</v>
      </c>
      <c r="J97" s="219"/>
      <c r="K97" s="219"/>
      <c r="L97" s="223"/>
      <c r="M97" s="225"/>
      <c r="O97" s="37"/>
      <c r="P97" s="175"/>
      <c r="T97" s="29">
        <v>154</v>
      </c>
      <c r="U97" s="27" t="s">
        <v>154</v>
      </c>
      <c r="V97" s="27">
        <v>3200</v>
      </c>
      <c r="W97" s="27" t="s">
        <v>103</v>
      </c>
      <c r="X97" s="88" t="s">
        <v>60</v>
      </c>
      <c r="AB97" s="89">
        <v>1.28124999999998</v>
      </c>
    </row>
    <row r="98" spans="2:28" x14ac:dyDescent="0.25">
      <c r="B98" s="37"/>
      <c r="I98" s="126" t="s">
        <v>1047</v>
      </c>
      <c r="J98" s="219"/>
      <c r="K98" s="219"/>
      <c r="L98" s="223"/>
      <c r="M98" s="225"/>
      <c r="O98" s="37"/>
      <c r="P98" s="175"/>
      <c r="T98" s="29">
        <v>157</v>
      </c>
      <c r="U98" s="27" t="s">
        <v>155</v>
      </c>
      <c r="V98" s="27">
        <v>3240</v>
      </c>
      <c r="W98" s="27" t="s">
        <v>77</v>
      </c>
      <c r="X98" s="88" t="s">
        <v>60</v>
      </c>
      <c r="AB98" s="89">
        <v>1.2916666666666401</v>
      </c>
    </row>
    <row r="99" spans="2:28" x14ac:dyDescent="0.25">
      <c r="B99" s="37"/>
      <c r="I99" s="126" t="s">
        <v>1047</v>
      </c>
      <c r="J99" s="219"/>
      <c r="K99" s="219"/>
      <c r="L99" s="223"/>
      <c r="M99" s="225"/>
      <c r="O99" s="37"/>
      <c r="P99" s="175"/>
      <c r="T99" s="29">
        <v>158</v>
      </c>
      <c r="U99" s="27" t="s">
        <v>156</v>
      </c>
      <c r="V99" s="27">
        <v>3190</v>
      </c>
      <c r="W99" s="27" t="s">
        <v>1248</v>
      </c>
      <c r="X99" s="88" t="s">
        <v>76</v>
      </c>
      <c r="AB99" s="89"/>
    </row>
    <row r="100" spans="2:28" x14ac:dyDescent="0.25">
      <c r="I100" s="160" t="s">
        <v>1047</v>
      </c>
      <c r="J100" s="220">
        <v>0.26041666666666669</v>
      </c>
      <c r="K100" s="220" t="s">
        <v>1647</v>
      </c>
      <c r="L100" s="226" t="s">
        <v>9</v>
      </c>
      <c r="M100" s="227" t="s">
        <v>2</v>
      </c>
      <c r="N100" s="196"/>
      <c r="O100" s="37"/>
      <c r="P100" s="175"/>
      <c r="T100" s="29">
        <v>159</v>
      </c>
      <c r="U100" s="27" t="s">
        <v>157</v>
      </c>
      <c r="V100" s="27">
        <v>3190</v>
      </c>
      <c r="W100" s="27" t="s">
        <v>1248</v>
      </c>
      <c r="X100" s="88" t="s">
        <v>76</v>
      </c>
    </row>
    <row r="101" spans="2:28" x14ac:dyDescent="0.25">
      <c r="I101" s="161" t="s">
        <v>1048</v>
      </c>
      <c r="J101" s="218">
        <v>1.1574074074074073E-5</v>
      </c>
      <c r="K101" s="218">
        <v>0.37498842592592596</v>
      </c>
      <c r="L101" s="228" t="s">
        <v>3</v>
      </c>
      <c r="M101" s="229" t="s">
        <v>3</v>
      </c>
      <c r="O101" s="37"/>
      <c r="P101" s="175"/>
      <c r="T101" s="29">
        <v>160</v>
      </c>
      <c r="U101" s="27" t="s">
        <v>158</v>
      </c>
      <c r="V101" s="27">
        <v>3230</v>
      </c>
      <c r="W101" s="27" t="s">
        <v>1261</v>
      </c>
      <c r="X101" s="88" t="s">
        <v>62</v>
      </c>
    </row>
    <row r="102" spans="2:28" x14ac:dyDescent="0.25">
      <c r="I102" s="126" t="s">
        <v>1048</v>
      </c>
      <c r="J102" s="219"/>
      <c r="K102" s="219"/>
      <c r="L102" s="223"/>
      <c r="M102" s="230"/>
      <c r="N102" s="196"/>
      <c r="O102" s="37"/>
      <c r="P102" s="175"/>
      <c r="T102" s="29">
        <v>161</v>
      </c>
      <c r="U102" s="27" t="s">
        <v>159</v>
      </c>
      <c r="V102" s="27">
        <v>3070</v>
      </c>
      <c r="W102" s="27" t="s">
        <v>73</v>
      </c>
      <c r="X102" s="88" t="s">
        <v>54</v>
      </c>
    </row>
    <row r="103" spans="2:28" x14ac:dyDescent="0.25">
      <c r="I103" s="126" t="s">
        <v>1048</v>
      </c>
      <c r="J103" s="219"/>
      <c r="K103" s="219"/>
      <c r="L103" s="223"/>
      <c r="M103" s="225"/>
      <c r="O103" s="37"/>
      <c r="P103" s="175"/>
      <c r="T103" s="29">
        <v>162</v>
      </c>
      <c r="U103" s="27" t="s">
        <v>160</v>
      </c>
      <c r="V103" s="27">
        <v>3090</v>
      </c>
      <c r="W103" s="27" t="s">
        <v>82</v>
      </c>
      <c r="X103" s="88" t="s">
        <v>65</v>
      </c>
    </row>
    <row r="104" spans="2:28" x14ac:dyDescent="0.25">
      <c r="I104" s="126" t="s">
        <v>1048</v>
      </c>
      <c r="J104" s="219"/>
      <c r="K104" s="219"/>
      <c r="L104" s="223"/>
      <c r="M104" s="225"/>
      <c r="O104" s="37"/>
      <c r="P104" s="175"/>
      <c r="T104" s="29">
        <v>163</v>
      </c>
      <c r="U104" s="27" t="s">
        <v>161</v>
      </c>
      <c r="V104" s="27">
        <v>3210</v>
      </c>
      <c r="W104" s="27" t="s">
        <v>126</v>
      </c>
      <c r="X104" s="88" t="s">
        <v>65</v>
      </c>
    </row>
    <row r="105" spans="2:28" x14ac:dyDescent="0.25">
      <c r="I105" s="126" t="s">
        <v>1048</v>
      </c>
      <c r="J105" s="219"/>
      <c r="K105" s="219"/>
      <c r="L105" s="223"/>
      <c r="M105" s="225"/>
      <c r="O105" s="37"/>
      <c r="P105" s="175"/>
      <c r="T105" s="29">
        <v>164</v>
      </c>
      <c r="U105" s="27" t="s">
        <v>1707</v>
      </c>
      <c r="V105" s="27">
        <v>3070</v>
      </c>
      <c r="W105" s="27" t="s">
        <v>73</v>
      </c>
      <c r="X105" s="88" t="s">
        <v>54</v>
      </c>
    </row>
    <row r="106" spans="2:28" x14ac:dyDescent="0.25">
      <c r="I106" s="126" t="s">
        <v>1048</v>
      </c>
      <c r="J106" s="219"/>
      <c r="K106" s="219"/>
      <c r="L106" s="223"/>
      <c r="M106" s="225"/>
      <c r="O106" s="37"/>
      <c r="P106" s="175"/>
      <c r="T106" s="29">
        <v>176</v>
      </c>
      <c r="U106" s="27" t="s">
        <v>163</v>
      </c>
      <c r="V106" s="27">
        <v>3190</v>
      </c>
      <c r="W106" s="27" t="s">
        <v>1248</v>
      </c>
      <c r="X106" s="88" t="s">
        <v>76</v>
      </c>
    </row>
    <row r="107" spans="2:28" x14ac:dyDescent="0.25">
      <c r="I107" s="160" t="s">
        <v>1048</v>
      </c>
      <c r="J107" s="220">
        <v>0.375</v>
      </c>
      <c r="K107" s="220" t="s">
        <v>1647</v>
      </c>
      <c r="L107" s="226" t="s">
        <v>9</v>
      </c>
      <c r="M107" s="227" t="s">
        <v>2</v>
      </c>
      <c r="N107" s="196"/>
      <c r="O107" s="37"/>
      <c r="P107" s="175"/>
      <c r="T107" s="29">
        <v>177</v>
      </c>
      <c r="U107" s="27" t="s">
        <v>164</v>
      </c>
      <c r="V107" s="27">
        <v>3230</v>
      </c>
      <c r="W107" s="27" t="s">
        <v>1261</v>
      </c>
      <c r="X107" s="88" t="s">
        <v>62</v>
      </c>
    </row>
    <row r="108" spans="2:28" x14ac:dyDescent="0.25">
      <c r="I108" s="161" t="s">
        <v>1641</v>
      </c>
      <c r="J108" s="218">
        <v>1.1574074074074073E-5</v>
      </c>
      <c r="K108" s="221">
        <v>0.26040509259259259</v>
      </c>
      <c r="L108" s="228" t="s">
        <v>3</v>
      </c>
      <c r="M108" s="229" t="s">
        <v>3</v>
      </c>
      <c r="O108" s="37"/>
      <c r="P108" s="175"/>
      <c r="T108" s="29">
        <v>180</v>
      </c>
      <c r="U108" s="27" t="s">
        <v>165</v>
      </c>
      <c r="V108" s="27">
        <v>3250</v>
      </c>
      <c r="W108" s="27" t="s">
        <v>153</v>
      </c>
      <c r="X108" s="88" t="s">
        <v>62</v>
      </c>
    </row>
    <row r="109" spans="2:28" x14ac:dyDescent="0.25">
      <c r="I109" s="126" t="s">
        <v>1641</v>
      </c>
      <c r="J109" s="216"/>
      <c r="K109" s="216"/>
      <c r="L109" s="223"/>
      <c r="M109" s="225"/>
      <c r="O109" s="37"/>
      <c r="P109" s="175"/>
      <c r="T109" s="29">
        <v>181</v>
      </c>
      <c r="U109" s="27" t="s">
        <v>166</v>
      </c>
      <c r="V109" s="27">
        <v>3250</v>
      </c>
      <c r="W109" s="27" t="s">
        <v>153</v>
      </c>
      <c r="X109" s="88" t="s">
        <v>62</v>
      </c>
    </row>
    <row r="110" spans="2:28" x14ac:dyDescent="0.25">
      <c r="I110" s="126" t="s">
        <v>1641</v>
      </c>
      <c r="J110" s="216"/>
      <c r="K110" s="216"/>
      <c r="L110" s="223"/>
      <c r="M110" s="225"/>
      <c r="O110" s="37"/>
      <c r="P110" s="175"/>
      <c r="T110" s="29">
        <v>182</v>
      </c>
      <c r="U110" s="27" t="s">
        <v>167</v>
      </c>
      <c r="V110" s="27">
        <v>3250</v>
      </c>
      <c r="W110" s="27" t="s">
        <v>153</v>
      </c>
      <c r="X110" s="88" t="s">
        <v>62</v>
      </c>
    </row>
    <row r="111" spans="2:28" x14ac:dyDescent="0.25">
      <c r="I111" s="126" t="s">
        <v>1641</v>
      </c>
      <c r="J111" s="216"/>
      <c r="K111" s="216"/>
      <c r="L111" s="223"/>
      <c r="M111" s="225"/>
      <c r="O111" s="37"/>
      <c r="P111" s="175"/>
      <c r="T111" s="29">
        <v>183</v>
      </c>
      <c r="U111" s="27" t="s">
        <v>168</v>
      </c>
      <c r="V111" s="27">
        <v>3250</v>
      </c>
      <c r="W111" s="27" t="s">
        <v>153</v>
      </c>
      <c r="X111" s="88" t="s">
        <v>62</v>
      </c>
    </row>
    <row r="112" spans="2:28" x14ac:dyDescent="0.25">
      <c r="I112" s="126" t="s">
        <v>1641</v>
      </c>
      <c r="J112" s="216"/>
      <c r="K112" s="216"/>
      <c r="L112" s="223"/>
      <c r="M112" s="225"/>
      <c r="O112" s="37"/>
      <c r="P112" s="175"/>
      <c r="T112" s="29">
        <v>184</v>
      </c>
      <c r="U112" s="27" t="s">
        <v>169</v>
      </c>
      <c r="V112" s="27">
        <v>3270</v>
      </c>
      <c r="W112" s="27" t="s">
        <v>108</v>
      </c>
      <c r="X112" s="88" t="s">
        <v>60</v>
      </c>
    </row>
    <row r="113" spans="9:24" x14ac:dyDescent="0.25">
      <c r="I113" s="126" t="s">
        <v>1641</v>
      </c>
      <c r="J113" s="216"/>
      <c r="K113" s="216"/>
      <c r="L113" s="223"/>
      <c r="M113" s="225"/>
      <c r="O113" s="37"/>
      <c r="P113" s="175"/>
      <c r="T113" s="29">
        <v>186</v>
      </c>
      <c r="U113" s="27" t="s">
        <v>170</v>
      </c>
      <c r="V113" s="27">
        <v>3170</v>
      </c>
      <c r="W113" s="27" t="s">
        <v>1247</v>
      </c>
      <c r="X113" s="88" t="s">
        <v>74</v>
      </c>
    </row>
    <row r="114" spans="9:24" x14ac:dyDescent="0.25">
      <c r="I114" s="160" t="s">
        <v>1641</v>
      </c>
      <c r="J114" s="222">
        <v>0.26041666666666669</v>
      </c>
      <c r="K114" s="220" t="s">
        <v>1647</v>
      </c>
      <c r="L114" s="226" t="s">
        <v>9</v>
      </c>
      <c r="M114" s="227" t="s">
        <v>2</v>
      </c>
      <c r="N114" s="196"/>
      <c r="O114" s="37"/>
      <c r="P114" s="175"/>
      <c r="T114" s="29">
        <v>187</v>
      </c>
      <c r="U114" s="27" t="s">
        <v>170</v>
      </c>
      <c r="V114" s="27">
        <v>3180</v>
      </c>
      <c r="W114" s="27" t="s">
        <v>146</v>
      </c>
      <c r="X114" s="88" t="s">
        <v>62</v>
      </c>
    </row>
    <row r="115" spans="9:24" x14ac:dyDescent="0.25">
      <c r="I115" s="161" t="s">
        <v>1642</v>
      </c>
      <c r="J115" s="218">
        <v>1.1574074074074073E-5</v>
      </c>
      <c r="K115" s="218">
        <v>0.37498842592592596</v>
      </c>
      <c r="L115" s="228" t="s">
        <v>3</v>
      </c>
      <c r="M115" s="229" t="s">
        <v>3</v>
      </c>
      <c r="O115" s="37"/>
      <c r="P115" s="175"/>
      <c r="T115" s="29">
        <v>193</v>
      </c>
      <c r="U115" s="27" t="s">
        <v>171</v>
      </c>
      <c r="V115" s="27">
        <v>3250</v>
      </c>
      <c r="W115" s="27" t="s">
        <v>153</v>
      </c>
      <c r="X115" s="88" t="s">
        <v>62</v>
      </c>
    </row>
    <row r="116" spans="9:24" x14ac:dyDescent="0.25">
      <c r="I116" s="126" t="s">
        <v>1642</v>
      </c>
      <c r="J116" s="216"/>
      <c r="K116" s="216"/>
      <c r="L116" s="223"/>
      <c r="M116" s="225"/>
      <c r="O116" s="37"/>
      <c r="P116" s="175"/>
      <c r="T116" s="29">
        <v>198</v>
      </c>
      <c r="U116" s="27" t="s">
        <v>172</v>
      </c>
      <c r="V116" s="27">
        <v>3260</v>
      </c>
      <c r="W116" s="27" t="s">
        <v>61</v>
      </c>
      <c r="X116" s="88" t="s">
        <v>62</v>
      </c>
    </row>
    <row r="117" spans="9:24" x14ac:dyDescent="0.25">
      <c r="I117" s="126" t="s">
        <v>1642</v>
      </c>
      <c r="J117" s="216"/>
      <c r="K117" s="216"/>
      <c r="L117" s="223"/>
      <c r="M117" s="225"/>
      <c r="O117" s="37"/>
      <c r="P117" s="175"/>
      <c r="T117" s="29">
        <v>199</v>
      </c>
      <c r="U117" s="27" t="s">
        <v>173</v>
      </c>
      <c r="V117" s="27">
        <v>3260</v>
      </c>
      <c r="W117" s="27" t="s">
        <v>61</v>
      </c>
      <c r="X117" s="88" t="s">
        <v>62</v>
      </c>
    </row>
    <row r="118" spans="9:24" x14ac:dyDescent="0.25">
      <c r="I118" s="126" t="s">
        <v>1642</v>
      </c>
      <c r="J118" s="216"/>
      <c r="K118" s="216"/>
      <c r="L118" s="223"/>
      <c r="M118" s="225"/>
      <c r="O118" s="37"/>
      <c r="P118" s="175"/>
      <c r="T118" s="29">
        <v>200</v>
      </c>
      <c r="U118" s="27" t="s">
        <v>1263</v>
      </c>
      <c r="V118" s="27">
        <v>3270</v>
      </c>
      <c r="W118" s="27" t="s">
        <v>108</v>
      </c>
      <c r="X118" s="88" t="s">
        <v>60</v>
      </c>
    </row>
    <row r="119" spans="9:24" x14ac:dyDescent="0.25">
      <c r="I119" s="126" t="s">
        <v>1642</v>
      </c>
      <c r="J119" s="216"/>
      <c r="K119" s="216"/>
      <c r="L119" s="223"/>
      <c r="M119" s="225"/>
      <c r="O119" s="37"/>
      <c r="P119" s="175"/>
      <c r="T119" s="29">
        <v>202</v>
      </c>
      <c r="U119" s="27" t="s">
        <v>174</v>
      </c>
      <c r="V119" s="27">
        <v>3210</v>
      </c>
      <c r="W119" s="27" t="s">
        <v>126</v>
      </c>
      <c r="X119" s="88" t="s">
        <v>65</v>
      </c>
    </row>
    <row r="120" spans="9:24" x14ac:dyDescent="0.25">
      <c r="I120" s="126" t="s">
        <v>1642</v>
      </c>
      <c r="J120" s="216"/>
      <c r="K120" s="216"/>
      <c r="L120" s="223"/>
      <c r="M120" s="225"/>
      <c r="O120" s="37"/>
      <c r="P120" s="175"/>
      <c r="T120" s="29">
        <v>205</v>
      </c>
      <c r="U120" s="27" t="s">
        <v>174</v>
      </c>
      <c r="V120" s="27">
        <v>3190</v>
      </c>
      <c r="W120" s="27" t="s">
        <v>1248</v>
      </c>
      <c r="X120" s="88" t="s">
        <v>76</v>
      </c>
    </row>
    <row r="121" spans="9:24" x14ac:dyDescent="0.25">
      <c r="I121" s="126" t="s">
        <v>1642</v>
      </c>
      <c r="J121" s="216">
        <v>0.375</v>
      </c>
      <c r="K121" s="220" t="s">
        <v>1647</v>
      </c>
      <c r="L121" s="223" t="s">
        <v>9</v>
      </c>
      <c r="M121" s="230" t="s">
        <v>2</v>
      </c>
      <c r="N121" s="196"/>
      <c r="O121" s="37"/>
      <c r="P121" s="175"/>
      <c r="T121" s="29">
        <v>206</v>
      </c>
      <c r="U121" s="27" t="s">
        <v>174</v>
      </c>
      <c r="V121" s="27">
        <v>3210</v>
      </c>
      <c r="W121" s="27" t="s">
        <v>126</v>
      </c>
      <c r="X121" s="88" t="s">
        <v>65</v>
      </c>
    </row>
    <row r="122" spans="9:24" x14ac:dyDescent="0.25">
      <c r="O122" s="37"/>
      <c r="P122" s="175"/>
      <c r="T122" s="29">
        <v>207</v>
      </c>
      <c r="U122" s="27" t="s">
        <v>174</v>
      </c>
      <c r="V122" s="27">
        <v>3230</v>
      </c>
      <c r="W122" s="27" t="s">
        <v>1261</v>
      </c>
      <c r="X122" s="88" t="s">
        <v>62</v>
      </c>
    </row>
    <row r="123" spans="9:24" x14ac:dyDescent="0.25">
      <c r="O123" s="37"/>
      <c r="P123" s="175"/>
      <c r="T123" s="29">
        <v>210</v>
      </c>
      <c r="U123" s="27" t="s">
        <v>175</v>
      </c>
      <c r="V123" s="27">
        <v>3270</v>
      </c>
      <c r="W123" s="27" t="s">
        <v>108</v>
      </c>
      <c r="X123" s="88" t="s">
        <v>60</v>
      </c>
    </row>
    <row r="124" spans="9:24" x14ac:dyDescent="0.25">
      <c r="O124" s="37"/>
      <c r="P124" s="175"/>
      <c r="T124" s="29">
        <v>211</v>
      </c>
      <c r="U124" s="27" t="s">
        <v>176</v>
      </c>
      <c r="V124" s="27">
        <v>3030</v>
      </c>
      <c r="W124" s="27" t="s">
        <v>70</v>
      </c>
      <c r="X124" s="88" t="s">
        <v>65</v>
      </c>
    </row>
    <row r="125" spans="9:24" x14ac:dyDescent="0.25">
      <c r="O125" s="37"/>
      <c r="P125" s="175"/>
      <c r="T125" s="29">
        <v>212</v>
      </c>
      <c r="U125" s="27" t="s">
        <v>177</v>
      </c>
      <c r="V125" s="27">
        <v>3280</v>
      </c>
      <c r="W125" s="27" t="s">
        <v>1242</v>
      </c>
      <c r="X125" s="88" t="s">
        <v>60</v>
      </c>
    </row>
    <row r="126" spans="9:24" x14ac:dyDescent="0.25">
      <c r="O126" s="37"/>
      <c r="P126" s="175"/>
      <c r="T126" s="29">
        <v>213</v>
      </c>
      <c r="U126" s="27" t="s">
        <v>178</v>
      </c>
      <c r="V126" s="27">
        <v>3170</v>
      </c>
      <c r="W126" s="27" t="s">
        <v>1247</v>
      </c>
      <c r="X126" s="88" t="s">
        <v>74</v>
      </c>
    </row>
    <row r="127" spans="9:24" x14ac:dyDescent="0.25">
      <c r="O127" s="37"/>
      <c r="P127" s="175"/>
      <c r="T127" s="29">
        <v>214</v>
      </c>
      <c r="U127" s="27" t="s">
        <v>179</v>
      </c>
      <c r="V127" s="27">
        <v>3180</v>
      </c>
      <c r="W127" s="27" t="s">
        <v>146</v>
      </c>
      <c r="X127" s="88" t="s">
        <v>62</v>
      </c>
    </row>
    <row r="128" spans="9:24" x14ac:dyDescent="0.25">
      <c r="O128" s="37"/>
      <c r="P128" s="175"/>
      <c r="T128" s="29">
        <v>215</v>
      </c>
      <c r="U128" s="27" t="s">
        <v>180</v>
      </c>
      <c r="V128" s="27">
        <v>3200</v>
      </c>
      <c r="W128" s="27" t="s">
        <v>103</v>
      </c>
      <c r="X128" s="88" t="s">
        <v>60</v>
      </c>
    </row>
    <row r="129" spans="15:24" x14ac:dyDescent="0.25">
      <c r="O129" s="37"/>
      <c r="P129" s="175"/>
      <c r="T129" s="29">
        <v>216</v>
      </c>
      <c r="U129" s="27" t="s">
        <v>181</v>
      </c>
      <c r="V129" s="27">
        <v>3210</v>
      </c>
      <c r="W129" s="27" t="s">
        <v>126</v>
      </c>
      <c r="X129" s="88" t="s">
        <v>65</v>
      </c>
    </row>
    <row r="130" spans="15:24" x14ac:dyDescent="0.25">
      <c r="O130" s="37"/>
      <c r="P130" s="175"/>
      <c r="T130" s="29">
        <v>219</v>
      </c>
      <c r="U130" s="27" t="s">
        <v>182</v>
      </c>
      <c r="V130" s="27">
        <v>3190</v>
      </c>
      <c r="W130" s="27" t="s">
        <v>1248</v>
      </c>
      <c r="X130" s="88" t="s">
        <v>76</v>
      </c>
    </row>
    <row r="131" spans="15:24" x14ac:dyDescent="0.25">
      <c r="O131" s="37"/>
      <c r="P131" s="175"/>
      <c r="T131" s="29">
        <v>220</v>
      </c>
      <c r="U131" s="27" t="s">
        <v>183</v>
      </c>
      <c r="V131" s="27">
        <v>3070</v>
      </c>
      <c r="W131" s="27" t="s">
        <v>73</v>
      </c>
      <c r="X131" s="88" t="s">
        <v>54</v>
      </c>
    </row>
    <row r="132" spans="15:24" x14ac:dyDescent="0.25">
      <c r="O132" s="37"/>
      <c r="P132" s="175"/>
      <c r="T132" s="29">
        <v>221</v>
      </c>
      <c r="U132" s="27" t="s">
        <v>184</v>
      </c>
      <c r="V132" s="27">
        <v>3130</v>
      </c>
      <c r="W132" s="27" t="s">
        <v>68</v>
      </c>
      <c r="X132" s="88" t="s">
        <v>65</v>
      </c>
    </row>
    <row r="133" spans="15:24" x14ac:dyDescent="0.25">
      <c r="O133" s="37"/>
      <c r="P133" s="175"/>
      <c r="T133" s="29">
        <v>222</v>
      </c>
      <c r="U133" s="27" t="s">
        <v>1264</v>
      </c>
      <c r="V133" s="27">
        <v>3070</v>
      </c>
      <c r="W133" s="27" t="s">
        <v>73</v>
      </c>
      <c r="X133" s="88" t="s">
        <v>54</v>
      </c>
    </row>
    <row r="134" spans="15:24" x14ac:dyDescent="0.25">
      <c r="O134" s="37"/>
      <c r="P134" s="175"/>
      <c r="T134" s="29">
        <v>223</v>
      </c>
      <c r="U134" s="27" t="s">
        <v>1265</v>
      </c>
      <c r="V134" s="27">
        <v>3080</v>
      </c>
      <c r="W134" s="27" t="s">
        <v>72</v>
      </c>
      <c r="X134" s="88" t="s">
        <v>60</v>
      </c>
    </row>
    <row r="135" spans="15:24" x14ac:dyDescent="0.25">
      <c r="O135" s="37"/>
      <c r="P135" s="175"/>
      <c r="T135" s="29">
        <v>224</v>
      </c>
      <c r="U135" s="27" t="s">
        <v>186</v>
      </c>
      <c r="V135" s="27">
        <v>3140</v>
      </c>
      <c r="W135" s="27" t="s">
        <v>139</v>
      </c>
      <c r="X135" s="88" t="s">
        <v>65</v>
      </c>
    </row>
    <row r="136" spans="15:24" x14ac:dyDescent="0.25">
      <c r="O136" s="37"/>
      <c r="P136" s="175"/>
      <c r="T136" s="29">
        <v>226</v>
      </c>
      <c r="U136" s="27" t="s">
        <v>187</v>
      </c>
      <c r="V136" s="27">
        <v>3050</v>
      </c>
      <c r="W136" s="27" t="s">
        <v>57</v>
      </c>
      <c r="X136" s="88" t="s">
        <v>54</v>
      </c>
    </row>
    <row r="137" spans="15:24" x14ac:dyDescent="0.25">
      <c r="O137" s="37"/>
      <c r="P137" s="175"/>
      <c r="T137" s="29">
        <v>228</v>
      </c>
      <c r="U137" s="27" t="s">
        <v>188</v>
      </c>
      <c r="V137" s="27">
        <v>3070</v>
      </c>
      <c r="W137" s="27" t="s">
        <v>73</v>
      </c>
      <c r="X137" s="88" t="s">
        <v>54</v>
      </c>
    </row>
    <row r="138" spans="15:24" x14ac:dyDescent="0.25">
      <c r="O138" s="37"/>
      <c r="P138" s="175"/>
      <c r="T138" s="29">
        <v>229</v>
      </c>
      <c r="U138" s="27" t="s">
        <v>189</v>
      </c>
      <c r="V138" s="27">
        <v>3090</v>
      </c>
      <c r="W138" s="27" t="s">
        <v>82</v>
      </c>
      <c r="X138" s="88" t="s">
        <v>65</v>
      </c>
    </row>
    <row r="139" spans="15:24" x14ac:dyDescent="0.25">
      <c r="O139" s="37"/>
      <c r="P139" s="175"/>
      <c r="T139" s="29">
        <v>235</v>
      </c>
      <c r="U139" s="27" t="s">
        <v>191</v>
      </c>
      <c r="V139" s="27">
        <v>3180</v>
      </c>
      <c r="W139" s="27" t="s">
        <v>146</v>
      </c>
      <c r="X139" s="88" t="s">
        <v>62</v>
      </c>
    </row>
    <row r="140" spans="15:24" x14ac:dyDescent="0.25">
      <c r="O140" s="37"/>
      <c r="P140" s="175"/>
      <c r="T140" s="29">
        <v>237</v>
      </c>
      <c r="U140" s="27" t="s">
        <v>192</v>
      </c>
      <c r="V140" s="27">
        <v>3170</v>
      </c>
      <c r="W140" s="27" t="s">
        <v>1247</v>
      </c>
      <c r="X140" s="88" t="s">
        <v>74</v>
      </c>
    </row>
    <row r="141" spans="15:24" x14ac:dyDescent="0.25">
      <c r="O141" s="37"/>
      <c r="P141" s="175"/>
      <c r="T141" s="29">
        <v>245</v>
      </c>
      <c r="U141" s="27" t="s">
        <v>193</v>
      </c>
      <c r="V141" s="27">
        <v>3240</v>
      </c>
      <c r="W141" s="27" t="s">
        <v>77</v>
      </c>
      <c r="X141" s="88" t="s">
        <v>60</v>
      </c>
    </row>
    <row r="142" spans="15:24" x14ac:dyDescent="0.25">
      <c r="O142" s="37"/>
      <c r="P142" s="175"/>
      <c r="T142" s="29">
        <v>248</v>
      </c>
      <c r="U142" s="27" t="s">
        <v>194</v>
      </c>
      <c r="V142" s="27">
        <v>3010</v>
      </c>
      <c r="W142" s="27" t="s">
        <v>53</v>
      </c>
      <c r="X142" s="88" t="s">
        <v>54</v>
      </c>
    </row>
    <row r="143" spans="15:24" x14ac:dyDescent="0.25">
      <c r="O143" s="37"/>
      <c r="P143" s="175"/>
      <c r="T143" s="29">
        <v>253</v>
      </c>
      <c r="U143" s="27" t="s">
        <v>197</v>
      </c>
      <c r="V143" s="27">
        <v>3300</v>
      </c>
      <c r="W143" s="27" t="s">
        <v>1254</v>
      </c>
      <c r="X143" s="88" t="s">
        <v>60</v>
      </c>
    </row>
    <row r="144" spans="15:24" x14ac:dyDescent="0.25">
      <c r="O144" s="37"/>
      <c r="P144" s="175"/>
      <c r="T144" s="29">
        <v>255</v>
      </c>
      <c r="U144" s="27" t="s">
        <v>198</v>
      </c>
      <c r="V144" s="27">
        <v>3300</v>
      </c>
      <c r="W144" s="27" t="s">
        <v>1254</v>
      </c>
      <c r="X144" s="88" t="s">
        <v>60</v>
      </c>
    </row>
    <row r="145" spans="15:24" x14ac:dyDescent="0.25">
      <c r="O145" s="37"/>
      <c r="P145" s="175"/>
      <c r="T145" s="29">
        <v>256</v>
      </c>
      <c r="U145" s="27" t="s">
        <v>199</v>
      </c>
      <c r="V145" s="27">
        <v>3150</v>
      </c>
      <c r="W145" s="27" t="s">
        <v>86</v>
      </c>
      <c r="X145" s="88" t="s">
        <v>65</v>
      </c>
    </row>
    <row r="146" spans="15:24" x14ac:dyDescent="0.25">
      <c r="O146" s="37"/>
      <c r="P146" s="175"/>
      <c r="T146" s="29">
        <v>258</v>
      </c>
      <c r="U146" s="27" t="s">
        <v>200</v>
      </c>
      <c r="V146" s="27">
        <v>3010</v>
      </c>
      <c r="W146" s="27" t="s">
        <v>53</v>
      </c>
      <c r="X146" s="88" t="s">
        <v>54</v>
      </c>
    </row>
    <row r="147" spans="15:24" x14ac:dyDescent="0.25">
      <c r="O147" s="37"/>
      <c r="P147" s="175"/>
      <c r="T147" s="29">
        <v>259</v>
      </c>
      <c r="U147" s="27" t="s">
        <v>201</v>
      </c>
      <c r="V147" s="27">
        <v>3190</v>
      </c>
      <c r="W147" s="27" t="s">
        <v>1248</v>
      </c>
      <c r="X147" s="88" t="s">
        <v>76</v>
      </c>
    </row>
    <row r="148" spans="15:24" x14ac:dyDescent="0.25">
      <c r="O148" s="37"/>
      <c r="P148" s="175"/>
      <c r="T148" s="29">
        <v>260</v>
      </c>
      <c r="U148" s="27" t="s">
        <v>202</v>
      </c>
      <c r="V148" s="27">
        <v>3040</v>
      </c>
      <c r="W148" s="27" t="s">
        <v>81</v>
      </c>
      <c r="X148" s="88" t="s">
        <v>65</v>
      </c>
    </row>
    <row r="149" spans="15:24" x14ac:dyDescent="0.25">
      <c r="O149" s="37"/>
      <c r="P149" s="175"/>
      <c r="T149" s="29">
        <v>261</v>
      </c>
      <c r="U149" s="27" t="s">
        <v>203</v>
      </c>
      <c r="V149" s="27">
        <v>3140</v>
      </c>
      <c r="W149" s="27" t="s">
        <v>139</v>
      </c>
      <c r="X149" s="88" t="s">
        <v>65</v>
      </c>
    </row>
    <row r="150" spans="15:24" x14ac:dyDescent="0.25">
      <c r="O150" s="37"/>
      <c r="P150" s="175"/>
      <c r="T150" s="29">
        <v>265</v>
      </c>
      <c r="U150" s="27" t="s">
        <v>204</v>
      </c>
      <c r="V150" s="27">
        <v>3100</v>
      </c>
      <c r="W150" s="27" t="s">
        <v>196</v>
      </c>
      <c r="X150" s="88" t="s">
        <v>65</v>
      </c>
    </row>
    <row r="151" spans="15:24" x14ac:dyDescent="0.25">
      <c r="O151" s="37"/>
      <c r="P151" s="175"/>
      <c r="T151" s="29">
        <v>266</v>
      </c>
      <c r="U151" s="27" t="s">
        <v>205</v>
      </c>
      <c r="V151" s="27">
        <v>3180</v>
      </c>
      <c r="W151" s="27" t="s">
        <v>146</v>
      </c>
      <c r="X151" s="88" t="s">
        <v>62</v>
      </c>
    </row>
    <row r="152" spans="15:24" x14ac:dyDescent="0.25">
      <c r="O152" s="37"/>
      <c r="P152" s="175"/>
      <c r="T152" s="29">
        <v>267</v>
      </c>
      <c r="U152" s="27" t="s">
        <v>206</v>
      </c>
      <c r="V152" s="27">
        <v>3230</v>
      </c>
      <c r="W152" s="27" t="s">
        <v>1261</v>
      </c>
      <c r="X152" s="88" t="s">
        <v>62</v>
      </c>
    </row>
    <row r="153" spans="15:24" x14ac:dyDescent="0.25">
      <c r="O153" s="37"/>
      <c r="P153" s="175"/>
      <c r="T153" s="29">
        <v>268</v>
      </c>
      <c r="U153" s="27" t="s">
        <v>207</v>
      </c>
      <c r="V153" s="27">
        <v>3070</v>
      </c>
      <c r="W153" s="27" t="s">
        <v>73</v>
      </c>
      <c r="X153" s="88" t="s">
        <v>54</v>
      </c>
    </row>
    <row r="154" spans="15:24" x14ac:dyDescent="0.25">
      <c r="O154" s="37"/>
      <c r="P154" s="175"/>
      <c r="T154" s="29">
        <v>270</v>
      </c>
      <c r="U154" s="27" t="s">
        <v>208</v>
      </c>
      <c r="V154" s="27">
        <v>3120</v>
      </c>
      <c r="W154" s="27" t="s">
        <v>1246</v>
      </c>
      <c r="X154" s="88" t="s">
        <v>60</v>
      </c>
    </row>
    <row r="155" spans="15:24" x14ac:dyDescent="0.25">
      <c r="O155" s="37"/>
      <c r="P155" s="175"/>
      <c r="T155" s="29">
        <v>272</v>
      </c>
      <c r="U155" s="27" t="s">
        <v>209</v>
      </c>
      <c r="V155" s="27">
        <v>3070</v>
      </c>
      <c r="W155" s="27" t="s">
        <v>73</v>
      </c>
      <c r="X155" s="88" t="s">
        <v>54</v>
      </c>
    </row>
    <row r="156" spans="15:24" x14ac:dyDescent="0.25">
      <c r="O156" s="37"/>
      <c r="P156" s="175"/>
      <c r="T156" s="29">
        <v>273</v>
      </c>
      <c r="U156" s="27" t="s">
        <v>210</v>
      </c>
      <c r="V156" s="27">
        <v>3280</v>
      </c>
      <c r="W156" s="27" t="s">
        <v>1242</v>
      </c>
      <c r="X156" s="88" t="s">
        <v>60</v>
      </c>
    </row>
    <row r="157" spans="15:24" x14ac:dyDescent="0.25">
      <c r="O157" s="37"/>
      <c r="P157" s="175"/>
      <c r="T157" s="29">
        <v>277</v>
      </c>
      <c r="U157" s="27" t="s">
        <v>211</v>
      </c>
      <c r="V157" s="27">
        <v>3110</v>
      </c>
      <c r="W157" s="27" t="s">
        <v>190</v>
      </c>
      <c r="X157" s="88" t="s">
        <v>65</v>
      </c>
    </row>
    <row r="158" spans="15:24" x14ac:dyDescent="0.25">
      <c r="O158" s="37"/>
      <c r="P158" s="175"/>
      <c r="T158" s="29">
        <v>281</v>
      </c>
      <c r="U158" s="27" t="s">
        <v>212</v>
      </c>
      <c r="V158" s="27">
        <v>3280</v>
      </c>
      <c r="W158" s="27" t="s">
        <v>1242</v>
      </c>
      <c r="X158" s="88" t="s">
        <v>60</v>
      </c>
    </row>
    <row r="159" spans="15:24" x14ac:dyDescent="0.25">
      <c r="O159" s="37"/>
      <c r="P159" s="175"/>
      <c r="T159" s="29">
        <v>284</v>
      </c>
      <c r="U159" s="27" t="s">
        <v>213</v>
      </c>
      <c r="V159" s="27">
        <v>3010</v>
      </c>
      <c r="W159" s="27" t="s">
        <v>53</v>
      </c>
      <c r="X159" s="88" t="s">
        <v>54</v>
      </c>
    </row>
    <row r="160" spans="15:24" x14ac:dyDescent="0.25">
      <c r="O160" s="37"/>
      <c r="P160" s="175"/>
      <c r="T160" s="29">
        <v>286</v>
      </c>
      <c r="U160" s="27" t="s">
        <v>214</v>
      </c>
      <c r="V160" s="27">
        <v>3170</v>
      </c>
      <c r="W160" s="27" t="s">
        <v>1247</v>
      </c>
      <c r="X160" s="88" t="s">
        <v>74</v>
      </c>
    </row>
    <row r="161" spans="15:24" x14ac:dyDescent="0.25">
      <c r="O161" s="37"/>
      <c r="P161" s="175"/>
      <c r="T161" s="29">
        <v>287</v>
      </c>
      <c r="U161" s="27" t="s">
        <v>1937</v>
      </c>
      <c r="V161" s="27">
        <v>3040</v>
      </c>
      <c r="W161" s="27" t="s">
        <v>81</v>
      </c>
      <c r="X161" s="88" t="s">
        <v>65</v>
      </c>
    </row>
    <row r="162" spans="15:24" x14ac:dyDescent="0.25">
      <c r="O162" s="37"/>
      <c r="P162" s="175"/>
      <c r="T162" s="29">
        <v>290</v>
      </c>
      <c r="U162" s="27" t="s">
        <v>216</v>
      </c>
      <c r="V162" s="27">
        <v>3310</v>
      </c>
      <c r="W162" s="27" t="s">
        <v>90</v>
      </c>
      <c r="X162" s="88" t="s">
        <v>62</v>
      </c>
    </row>
    <row r="163" spans="15:24" x14ac:dyDescent="0.25">
      <c r="O163" s="37"/>
      <c r="P163" s="175"/>
      <c r="T163" s="29">
        <v>292</v>
      </c>
      <c r="U163" s="27" t="s">
        <v>217</v>
      </c>
      <c r="V163" s="27">
        <v>3170</v>
      </c>
      <c r="W163" s="27" t="s">
        <v>1247</v>
      </c>
      <c r="X163" s="88" t="s">
        <v>74</v>
      </c>
    </row>
    <row r="164" spans="15:24" x14ac:dyDescent="0.25">
      <c r="O164" s="37"/>
      <c r="P164" s="175"/>
      <c r="T164" s="29">
        <v>293</v>
      </c>
      <c r="U164" s="27" t="s">
        <v>218</v>
      </c>
      <c r="V164" s="27">
        <v>3300</v>
      </c>
      <c r="W164" s="27" t="s">
        <v>1254</v>
      </c>
      <c r="X164" s="88" t="s">
        <v>60</v>
      </c>
    </row>
    <row r="165" spans="15:24" x14ac:dyDescent="0.25">
      <c r="O165" s="37"/>
      <c r="P165" s="175"/>
      <c r="T165" s="29">
        <v>294</v>
      </c>
      <c r="U165" s="27" t="s">
        <v>219</v>
      </c>
      <c r="V165" s="27">
        <v>3080</v>
      </c>
      <c r="W165" s="27" t="s">
        <v>72</v>
      </c>
      <c r="X165" s="88" t="s">
        <v>60</v>
      </c>
    </row>
    <row r="166" spans="15:24" x14ac:dyDescent="0.25">
      <c r="O166" s="37"/>
      <c r="P166" s="175"/>
      <c r="T166" s="29">
        <v>296</v>
      </c>
      <c r="U166" s="27" t="s">
        <v>220</v>
      </c>
      <c r="V166" s="27">
        <v>3310</v>
      </c>
      <c r="W166" s="27" t="s">
        <v>90</v>
      </c>
      <c r="X166" s="88" t="s">
        <v>62</v>
      </c>
    </row>
    <row r="167" spans="15:24" x14ac:dyDescent="0.25">
      <c r="O167" s="37"/>
      <c r="P167" s="175"/>
      <c r="T167" s="29">
        <v>297</v>
      </c>
      <c r="U167" s="27" t="s">
        <v>221</v>
      </c>
      <c r="V167" s="27">
        <v>3061</v>
      </c>
      <c r="W167" s="27" t="s">
        <v>1838</v>
      </c>
      <c r="X167" s="88" t="s">
        <v>78</v>
      </c>
    </row>
    <row r="168" spans="15:24" x14ac:dyDescent="0.25">
      <c r="O168" s="37"/>
      <c r="P168" s="175"/>
      <c r="T168" s="29">
        <v>298</v>
      </c>
      <c r="U168" s="27" t="s">
        <v>222</v>
      </c>
      <c r="V168" s="27">
        <v>3090</v>
      </c>
      <c r="W168" s="27" t="s">
        <v>82</v>
      </c>
      <c r="X168" s="88" t="s">
        <v>65</v>
      </c>
    </row>
    <row r="169" spans="15:24" x14ac:dyDescent="0.25">
      <c r="O169" s="37"/>
      <c r="P169" s="175"/>
      <c r="T169" s="29">
        <v>299</v>
      </c>
      <c r="U169" s="27" t="s">
        <v>1266</v>
      </c>
      <c r="V169" s="27">
        <v>3090</v>
      </c>
      <c r="W169" s="27" t="s">
        <v>82</v>
      </c>
      <c r="X169" s="88" t="s">
        <v>65</v>
      </c>
    </row>
    <row r="170" spans="15:24" x14ac:dyDescent="0.25">
      <c r="O170" s="37"/>
      <c r="P170" s="175"/>
      <c r="T170" s="29">
        <v>300</v>
      </c>
      <c r="U170" s="27" t="s">
        <v>1267</v>
      </c>
      <c r="V170" s="27">
        <v>3010</v>
      </c>
      <c r="W170" s="27" t="s">
        <v>53</v>
      </c>
      <c r="X170" s="88" t="s">
        <v>54</v>
      </c>
    </row>
    <row r="171" spans="15:24" x14ac:dyDescent="0.25">
      <c r="O171" s="37"/>
      <c r="P171" s="175"/>
      <c r="T171" s="29">
        <v>301</v>
      </c>
      <c r="U171" s="27" t="s">
        <v>223</v>
      </c>
      <c r="V171" s="27">
        <v>3080</v>
      </c>
      <c r="W171" s="27" t="s">
        <v>72</v>
      </c>
      <c r="X171" s="88" t="s">
        <v>60</v>
      </c>
    </row>
    <row r="172" spans="15:24" x14ac:dyDescent="0.25">
      <c r="O172" s="37"/>
      <c r="P172" s="175"/>
      <c r="T172" s="29">
        <v>303</v>
      </c>
      <c r="U172" s="27" t="s">
        <v>224</v>
      </c>
      <c r="V172" s="27">
        <v>3300</v>
      </c>
      <c r="W172" s="27" t="s">
        <v>1254</v>
      </c>
      <c r="X172" s="88" t="s">
        <v>60</v>
      </c>
    </row>
    <row r="173" spans="15:24" x14ac:dyDescent="0.25">
      <c r="O173" s="37"/>
      <c r="P173" s="175"/>
      <c r="T173" s="29">
        <v>304</v>
      </c>
      <c r="U173" s="27" t="s">
        <v>1939</v>
      </c>
      <c r="V173" s="27">
        <v>3300</v>
      </c>
      <c r="W173" s="27" t="s">
        <v>1254</v>
      </c>
      <c r="X173" s="88" t="s">
        <v>60</v>
      </c>
    </row>
    <row r="174" spans="15:24" x14ac:dyDescent="0.25">
      <c r="O174" s="37"/>
      <c r="P174" s="175"/>
      <c r="T174" s="29">
        <v>306</v>
      </c>
      <c r="U174" s="27" t="s">
        <v>225</v>
      </c>
      <c r="V174" s="27">
        <v>3050</v>
      </c>
      <c r="W174" s="27" t="s">
        <v>57</v>
      </c>
      <c r="X174" s="88" t="s">
        <v>54</v>
      </c>
    </row>
    <row r="175" spans="15:24" x14ac:dyDescent="0.25">
      <c r="O175" s="37"/>
      <c r="P175" s="175"/>
      <c r="T175" s="29">
        <v>308</v>
      </c>
      <c r="U175" s="27" t="s">
        <v>226</v>
      </c>
      <c r="V175" s="27">
        <v>3061</v>
      </c>
      <c r="W175" s="27" t="s">
        <v>1838</v>
      </c>
      <c r="X175" s="88" t="s">
        <v>78</v>
      </c>
    </row>
    <row r="176" spans="15:24" x14ac:dyDescent="0.25">
      <c r="O176" s="37"/>
      <c r="P176" s="175"/>
      <c r="T176" s="29">
        <v>310</v>
      </c>
      <c r="U176" s="27" t="s">
        <v>227</v>
      </c>
      <c r="V176" s="27">
        <v>3280</v>
      </c>
      <c r="W176" s="27" t="s">
        <v>1242</v>
      </c>
      <c r="X176" s="88" t="s">
        <v>60</v>
      </c>
    </row>
    <row r="177" spans="15:24" x14ac:dyDescent="0.25">
      <c r="O177" s="37"/>
      <c r="P177" s="175"/>
      <c r="T177" s="29">
        <v>311</v>
      </c>
      <c r="U177" s="27" t="s">
        <v>1938</v>
      </c>
      <c r="V177" s="27">
        <v>3230</v>
      </c>
      <c r="W177" s="27" t="s">
        <v>1261</v>
      </c>
      <c r="X177" s="88" t="s">
        <v>62</v>
      </c>
    </row>
    <row r="178" spans="15:24" x14ac:dyDescent="0.25">
      <c r="O178" s="37"/>
      <c r="P178" s="175"/>
      <c r="T178" s="29">
        <v>313</v>
      </c>
      <c r="U178" s="27" t="s">
        <v>228</v>
      </c>
      <c r="V178" s="27">
        <v>3180</v>
      </c>
      <c r="W178" s="27" t="s">
        <v>146</v>
      </c>
      <c r="X178" s="88" t="s">
        <v>62</v>
      </c>
    </row>
    <row r="179" spans="15:24" x14ac:dyDescent="0.25">
      <c r="O179" s="37"/>
      <c r="P179" s="175"/>
      <c r="T179" s="29">
        <v>314</v>
      </c>
      <c r="U179" s="27" t="s">
        <v>229</v>
      </c>
      <c r="V179" s="27">
        <v>3180</v>
      </c>
      <c r="W179" s="27" t="s">
        <v>146</v>
      </c>
      <c r="X179" s="88" t="s">
        <v>62</v>
      </c>
    </row>
    <row r="180" spans="15:24" x14ac:dyDescent="0.25">
      <c r="O180" s="37"/>
      <c r="P180" s="175"/>
      <c r="T180" s="29">
        <v>316</v>
      </c>
      <c r="U180" s="27" t="s">
        <v>230</v>
      </c>
      <c r="V180" s="27">
        <v>3070</v>
      </c>
      <c r="W180" s="27" t="s">
        <v>73</v>
      </c>
      <c r="X180" s="88" t="s">
        <v>54</v>
      </c>
    </row>
    <row r="181" spans="15:24" x14ac:dyDescent="0.25">
      <c r="O181" s="37"/>
      <c r="P181" s="175"/>
      <c r="T181" s="29">
        <v>319</v>
      </c>
      <c r="U181" s="27" t="s">
        <v>231</v>
      </c>
      <c r="V181" s="27">
        <v>3090</v>
      </c>
      <c r="W181" s="27" t="s">
        <v>82</v>
      </c>
      <c r="X181" s="88" t="s">
        <v>65</v>
      </c>
    </row>
    <row r="182" spans="15:24" x14ac:dyDescent="0.25">
      <c r="O182" s="37"/>
      <c r="P182" s="175"/>
      <c r="T182" s="29">
        <v>320</v>
      </c>
      <c r="U182" s="27" t="s">
        <v>232</v>
      </c>
      <c r="V182" s="27">
        <v>3210</v>
      </c>
      <c r="W182" s="27" t="s">
        <v>126</v>
      </c>
      <c r="X182" s="88" t="s">
        <v>65</v>
      </c>
    </row>
    <row r="183" spans="15:24" x14ac:dyDescent="0.25">
      <c r="O183" s="37"/>
      <c r="P183" s="175"/>
      <c r="T183" s="29">
        <v>321</v>
      </c>
      <c r="U183" s="27" t="s">
        <v>233</v>
      </c>
      <c r="V183" s="27">
        <v>3240</v>
      </c>
      <c r="W183" s="27" t="s">
        <v>77</v>
      </c>
      <c r="X183" s="88" t="s">
        <v>60</v>
      </c>
    </row>
    <row r="184" spans="15:24" x14ac:dyDescent="0.25">
      <c r="O184" s="37"/>
      <c r="P184" s="175"/>
      <c r="T184" s="29">
        <v>322</v>
      </c>
      <c r="U184" s="27" t="s">
        <v>234</v>
      </c>
      <c r="V184" s="27">
        <v>3190</v>
      </c>
      <c r="W184" s="27" t="s">
        <v>1248</v>
      </c>
      <c r="X184" s="88" t="s">
        <v>76</v>
      </c>
    </row>
    <row r="185" spans="15:24" x14ac:dyDescent="0.25">
      <c r="O185" s="37"/>
      <c r="P185" s="175"/>
      <c r="T185" s="29">
        <v>324</v>
      </c>
      <c r="U185" s="27" t="s">
        <v>235</v>
      </c>
      <c r="V185" s="27">
        <v>3260</v>
      </c>
      <c r="W185" s="27" t="s">
        <v>61</v>
      </c>
      <c r="X185" s="88" t="s">
        <v>62</v>
      </c>
    </row>
    <row r="186" spans="15:24" x14ac:dyDescent="0.25">
      <c r="O186" s="37"/>
      <c r="P186" s="175"/>
      <c r="T186" s="29">
        <v>327</v>
      </c>
      <c r="U186" s="27" t="s">
        <v>236</v>
      </c>
      <c r="V186" s="27">
        <v>3030</v>
      </c>
      <c r="W186" s="27" t="s">
        <v>70</v>
      </c>
      <c r="X186" s="88" t="s">
        <v>65</v>
      </c>
    </row>
    <row r="187" spans="15:24" x14ac:dyDescent="0.25">
      <c r="O187" s="37"/>
      <c r="P187" s="175"/>
      <c r="T187" s="29">
        <v>328</v>
      </c>
      <c r="U187" s="27" t="s">
        <v>237</v>
      </c>
      <c r="V187" s="27">
        <v>3170</v>
      </c>
      <c r="W187" s="27" t="s">
        <v>1247</v>
      </c>
      <c r="X187" s="88" t="s">
        <v>74</v>
      </c>
    </row>
    <row r="188" spans="15:24" x14ac:dyDescent="0.25">
      <c r="O188" s="37"/>
      <c r="P188" s="175"/>
      <c r="T188" s="29">
        <v>329</v>
      </c>
      <c r="U188" s="27" t="s">
        <v>238</v>
      </c>
      <c r="V188" s="27">
        <v>3250</v>
      </c>
      <c r="W188" s="27" t="s">
        <v>153</v>
      </c>
      <c r="X188" s="88" t="s">
        <v>62</v>
      </c>
    </row>
    <row r="189" spans="15:24" x14ac:dyDescent="0.25">
      <c r="O189" s="37"/>
      <c r="P189" s="175"/>
      <c r="T189" s="29">
        <v>331</v>
      </c>
      <c r="U189" s="27" t="s">
        <v>239</v>
      </c>
      <c r="V189" s="27">
        <v>3050</v>
      </c>
      <c r="W189" s="27" t="s">
        <v>57</v>
      </c>
      <c r="X189" s="88" t="s">
        <v>54</v>
      </c>
    </row>
    <row r="190" spans="15:24" x14ac:dyDescent="0.25">
      <c r="O190" s="37"/>
      <c r="P190" s="175"/>
      <c r="T190" s="29">
        <v>333</v>
      </c>
      <c r="U190" s="27" t="s">
        <v>239</v>
      </c>
      <c r="V190" s="27">
        <v>3080</v>
      </c>
      <c r="W190" s="27" t="s">
        <v>72</v>
      </c>
      <c r="X190" s="88" t="s">
        <v>60</v>
      </c>
    </row>
    <row r="191" spans="15:24" x14ac:dyDescent="0.25">
      <c r="O191" s="37"/>
      <c r="P191" s="175"/>
      <c r="T191" s="29">
        <v>334</v>
      </c>
      <c r="U191" s="27" t="s">
        <v>240</v>
      </c>
      <c r="V191" s="27">
        <v>3110</v>
      </c>
      <c r="W191" s="27" t="s">
        <v>190</v>
      </c>
      <c r="X191" s="88" t="s">
        <v>65</v>
      </c>
    </row>
    <row r="192" spans="15:24" x14ac:dyDescent="0.25">
      <c r="O192" s="37"/>
      <c r="P192" s="175"/>
      <c r="T192" s="29">
        <v>337</v>
      </c>
      <c r="U192" s="27" t="s">
        <v>241</v>
      </c>
      <c r="V192" s="27">
        <v>3140</v>
      </c>
      <c r="W192" s="27" t="s">
        <v>139</v>
      </c>
      <c r="X192" s="88" t="s">
        <v>65</v>
      </c>
    </row>
    <row r="193" spans="15:24" x14ac:dyDescent="0.25">
      <c r="O193" s="37"/>
      <c r="P193" s="175"/>
      <c r="T193" s="29">
        <v>338</v>
      </c>
      <c r="U193" s="27" t="s">
        <v>242</v>
      </c>
      <c r="V193" s="27">
        <v>3120</v>
      </c>
      <c r="W193" s="27" t="s">
        <v>1246</v>
      </c>
      <c r="X193" s="88" t="s">
        <v>60</v>
      </c>
    </row>
    <row r="194" spans="15:24" x14ac:dyDescent="0.25">
      <c r="O194" s="37"/>
      <c r="P194" s="175"/>
      <c r="T194" s="29">
        <v>339</v>
      </c>
      <c r="U194" s="27" t="s">
        <v>243</v>
      </c>
      <c r="V194" s="27">
        <v>3290</v>
      </c>
      <c r="W194" s="27" t="s">
        <v>1262</v>
      </c>
      <c r="X194" s="88" t="s">
        <v>62</v>
      </c>
    </row>
    <row r="195" spans="15:24" x14ac:dyDescent="0.25">
      <c r="O195" s="37"/>
      <c r="P195" s="175"/>
      <c r="T195" s="29">
        <v>340</v>
      </c>
      <c r="U195" s="27" t="s">
        <v>244</v>
      </c>
      <c r="V195" s="27">
        <v>3310</v>
      </c>
      <c r="W195" s="27" t="s">
        <v>90</v>
      </c>
      <c r="X195" s="88" t="s">
        <v>62</v>
      </c>
    </row>
    <row r="196" spans="15:24" x14ac:dyDescent="0.25">
      <c r="O196" s="37"/>
      <c r="P196" s="175"/>
      <c r="T196" s="29">
        <v>341</v>
      </c>
      <c r="U196" s="27" t="s">
        <v>245</v>
      </c>
      <c r="V196" s="27">
        <v>3300</v>
      </c>
      <c r="W196" s="27" t="s">
        <v>1254</v>
      </c>
      <c r="X196" s="88" t="s">
        <v>60</v>
      </c>
    </row>
    <row r="197" spans="15:24" x14ac:dyDescent="0.25">
      <c r="O197" s="37"/>
      <c r="P197" s="175"/>
      <c r="T197" s="29">
        <v>342</v>
      </c>
      <c r="U197" s="27" t="s">
        <v>246</v>
      </c>
      <c r="V197" s="27">
        <v>3260</v>
      </c>
      <c r="W197" s="27" t="s">
        <v>61</v>
      </c>
      <c r="X197" s="88" t="s">
        <v>62</v>
      </c>
    </row>
    <row r="198" spans="15:24" x14ac:dyDescent="0.25">
      <c r="O198" s="37"/>
      <c r="P198" s="175"/>
      <c r="T198" s="29">
        <v>347</v>
      </c>
      <c r="U198" s="27" t="s">
        <v>247</v>
      </c>
      <c r="V198" s="27">
        <v>3010</v>
      </c>
      <c r="W198" s="27" t="s">
        <v>53</v>
      </c>
      <c r="X198" s="88" t="s">
        <v>54</v>
      </c>
    </row>
    <row r="199" spans="15:24" x14ac:dyDescent="0.25">
      <c r="O199" s="37"/>
      <c r="P199" s="175"/>
      <c r="T199" s="29">
        <v>351</v>
      </c>
      <c r="U199" s="27" t="s">
        <v>248</v>
      </c>
      <c r="V199" s="27">
        <v>3070</v>
      </c>
      <c r="W199" s="27" t="s">
        <v>73</v>
      </c>
      <c r="X199" s="88" t="s">
        <v>54</v>
      </c>
    </row>
    <row r="200" spans="15:24" x14ac:dyDescent="0.25">
      <c r="O200" s="37"/>
      <c r="P200" s="175"/>
      <c r="T200" s="29">
        <v>353</v>
      </c>
      <c r="U200" s="27" t="s">
        <v>249</v>
      </c>
      <c r="V200" s="27">
        <v>3061</v>
      </c>
      <c r="W200" s="27" t="s">
        <v>1838</v>
      </c>
      <c r="X200" s="88" t="s">
        <v>78</v>
      </c>
    </row>
    <row r="201" spans="15:24" x14ac:dyDescent="0.25">
      <c r="O201" s="37"/>
      <c r="P201" s="175"/>
      <c r="T201" s="29">
        <v>355</v>
      </c>
      <c r="U201" s="27" t="s">
        <v>250</v>
      </c>
      <c r="V201" s="27">
        <v>3190</v>
      </c>
      <c r="W201" s="27" t="s">
        <v>1248</v>
      </c>
      <c r="X201" s="88" t="s">
        <v>76</v>
      </c>
    </row>
    <row r="202" spans="15:24" x14ac:dyDescent="0.25">
      <c r="O202" s="37"/>
      <c r="P202" s="175"/>
      <c r="T202" s="29">
        <v>359</v>
      </c>
      <c r="U202" s="27" t="s">
        <v>1387</v>
      </c>
      <c r="V202" s="27">
        <v>3230</v>
      </c>
      <c r="W202" s="27" t="s">
        <v>1261</v>
      </c>
      <c r="X202" s="88" t="s">
        <v>62</v>
      </c>
    </row>
    <row r="203" spans="15:24" x14ac:dyDescent="0.25">
      <c r="O203" s="37"/>
      <c r="P203" s="175"/>
      <c r="T203" s="29">
        <v>360</v>
      </c>
      <c r="U203" s="27" t="s">
        <v>251</v>
      </c>
      <c r="V203" s="27">
        <v>3210</v>
      </c>
      <c r="W203" s="27" t="s">
        <v>126</v>
      </c>
      <c r="X203" s="88" t="s">
        <v>65</v>
      </c>
    </row>
    <row r="204" spans="15:24" x14ac:dyDescent="0.25">
      <c r="O204" s="37"/>
      <c r="P204" s="175"/>
      <c r="T204" s="29">
        <v>361</v>
      </c>
      <c r="U204" s="27" t="s">
        <v>1708</v>
      </c>
      <c r="V204" s="27">
        <v>3270</v>
      </c>
      <c r="W204" s="27" t="s">
        <v>108</v>
      </c>
      <c r="X204" s="88" t="s">
        <v>60</v>
      </c>
    </row>
    <row r="205" spans="15:24" x14ac:dyDescent="0.25">
      <c r="O205" s="37"/>
      <c r="P205" s="175"/>
      <c r="T205" s="29">
        <v>365</v>
      </c>
      <c r="U205" s="27" t="s">
        <v>252</v>
      </c>
      <c r="V205" s="27">
        <v>3130</v>
      </c>
      <c r="W205" s="27" t="s">
        <v>68</v>
      </c>
      <c r="X205" s="88" t="s">
        <v>65</v>
      </c>
    </row>
    <row r="206" spans="15:24" x14ac:dyDescent="0.25">
      <c r="O206" s="37"/>
      <c r="P206" s="175"/>
      <c r="T206" s="29">
        <v>366</v>
      </c>
      <c r="U206" s="27" t="s">
        <v>253</v>
      </c>
      <c r="V206" s="27">
        <v>3170</v>
      </c>
      <c r="W206" s="27" t="s">
        <v>1247</v>
      </c>
      <c r="X206" s="88" t="s">
        <v>74</v>
      </c>
    </row>
    <row r="207" spans="15:24" x14ac:dyDescent="0.25">
      <c r="O207" s="37"/>
      <c r="P207" s="175"/>
      <c r="T207" s="29">
        <v>367</v>
      </c>
      <c r="U207" s="27" t="s">
        <v>254</v>
      </c>
      <c r="V207" s="27">
        <v>3250</v>
      </c>
      <c r="W207" s="27" t="s">
        <v>153</v>
      </c>
      <c r="X207" s="88" t="s">
        <v>62</v>
      </c>
    </row>
    <row r="208" spans="15:24" x14ac:dyDescent="0.25">
      <c r="O208" s="37"/>
      <c r="P208" s="175"/>
      <c r="T208" s="29">
        <v>368</v>
      </c>
      <c r="U208" s="27" t="s">
        <v>255</v>
      </c>
      <c r="V208" s="27">
        <v>3070</v>
      </c>
      <c r="W208" s="27" t="s">
        <v>73</v>
      </c>
      <c r="X208" s="88" t="s">
        <v>54</v>
      </c>
    </row>
    <row r="209" spans="15:24" x14ac:dyDescent="0.25">
      <c r="O209" s="37"/>
      <c r="P209" s="175"/>
      <c r="T209" s="29">
        <v>369</v>
      </c>
      <c r="U209" s="27" t="s">
        <v>256</v>
      </c>
      <c r="V209" s="27">
        <v>3060</v>
      </c>
      <c r="W209" s="27" t="s">
        <v>1251</v>
      </c>
      <c r="X209" s="88" t="s">
        <v>65</v>
      </c>
    </row>
    <row r="210" spans="15:24" x14ac:dyDescent="0.25">
      <c r="O210" s="37"/>
      <c r="P210" s="175"/>
      <c r="T210" s="29">
        <v>372</v>
      </c>
      <c r="U210" s="27" t="s">
        <v>257</v>
      </c>
      <c r="V210" s="27">
        <v>3260</v>
      </c>
      <c r="W210" s="27" t="s">
        <v>61</v>
      </c>
      <c r="X210" s="88" t="s">
        <v>62</v>
      </c>
    </row>
    <row r="211" spans="15:24" x14ac:dyDescent="0.25">
      <c r="O211" s="37"/>
      <c r="P211" s="175"/>
      <c r="T211" s="29">
        <v>373</v>
      </c>
      <c r="U211" s="27" t="s">
        <v>1929</v>
      </c>
      <c r="V211" s="27">
        <v>3030</v>
      </c>
      <c r="W211" s="27" t="s">
        <v>70</v>
      </c>
      <c r="X211" s="88" t="s">
        <v>65</v>
      </c>
    </row>
    <row r="212" spans="15:24" x14ac:dyDescent="0.25">
      <c r="O212" s="37"/>
      <c r="P212" s="175"/>
      <c r="T212" s="29">
        <v>374</v>
      </c>
      <c r="U212" s="27" t="s">
        <v>258</v>
      </c>
      <c r="V212" s="27">
        <v>3270</v>
      </c>
      <c r="W212" s="27" t="s">
        <v>108</v>
      </c>
      <c r="X212" s="88" t="s">
        <v>60</v>
      </c>
    </row>
    <row r="213" spans="15:24" x14ac:dyDescent="0.25">
      <c r="O213" s="37"/>
      <c r="P213" s="175"/>
      <c r="T213" s="29">
        <v>382</v>
      </c>
      <c r="U213" s="27" t="s">
        <v>260</v>
      </c>
      <c r="V213" s="27">
        <v>3050</v>
      </c>
      <c r="W213" s="27" t="s">
        <v>57</v>
      </c>
      <c r="X213" s="88" t="s">
        <v>54</v>
      </c>
    </row>
    <row r="214" spans="15:24" x14ac:dyDescent="0.25">
      <c r="O214" s="37"/>
      <c r="P214" s="175"/>
      <c r="T214" s="29">
        <v>385</v>
      </c>
      <c r="U214" s="27" t="s">
        <v>261</v>
      </c>
      <c r="V214" s="27">
        <v>3040</v>
      </c>
      <c r="W214" s="27" t="s">
        <v>81</v>
      </c>
      <c r="X214" s="88" t="s">
        <v>65</v>
      </c>
    </row>
    <row r="215" spans="15:24" x14ac:dyDescent="0.25">
      <c r="O215" s="37"/>
      <c r="P215" s="175"/>
      <c r="T215" s="29">
        <v>386</v>
      </c>
      <c r="U215" s="27" t="s">
        <v>261</v>
      </c>
      <c r="V215" s="27">
        <v>3050</v>
      </c>
      <c r="W215" s="27" t="s">
        <v>57</v>
      </c>
      <c r="X215" s="88" t="s">
        <v>54</v>
      </c>
    </row>
    <row r="216" spans="15:24" x14ac:dyDescent="0.25">
      <c r="O216" s="37"/>
      <c r="P216" s="175"/>
      <c r="T216" s="29">
        <v>388</v>
      </c>
      <c r="U216" s="27" t="s">
        <v>262</v>
      </c>
      <c r="V216" s="27">
        <v>3070</v>
      </c>
      <c r="W216" s="27" t="s">
        <v>73</v>
      </c>
      <c r="X216" s="88" t="s">
        <v>54</v>
      </c>
    </row>
    <row r="217" spans="15:24" x14ac:dyDescent="0.25">
      <c r="O217" s="37"/>
      <c r="P217" s="175"/>
      <c r="T217" s="29">
        <v>390</v>
      </c>
      <c r="U217" s="27" t="s">
        <v>263</v>
      </c>
      <c r="V217" s="27">
        <v>3300</v>
      </c>
      <c r="W217" s="27" t="s">
        <v>1254</v>
      </c>
      <c r="X217" s="88" t="s">
        <v>60</v>
      </c>
    </row>
    <row r="218" spans="15:24" x14ac:dyDescent="0.25">
      <c r="O218" s="37"/>
      <c r="P218" s="175"/>
      <c r="T218" s="29">
        <v>393</v>
      </c>
      <c r="U218" s="27" t="s">
        <v>264</v>
      </c>
      <c r="V218" s="27">
        <v>3250</v>
      </c>
      <c r="W218" s="27" t="s">
        <v>153</v>
      </c>
      <c r="X218" s="88" t="s">
        <v>62</v>
      </c>
    </row>
    <row r="219" spans="15:24" x14ac:dyDescent="0.25">
      <c r="O219" s="37"/>
      <c r="P219" s="175"/>
      <c r="T219" s="29">
        <v>395</v>
      </c>
      <c r="U219" s="27" t="s">
        <v>265</v>
      </c>
      <c r="V219" s="27">
        <v>3110</v>
      </c>
      <c r="W219" s="27" t="s">
        <v>190</v>
      </c>
      <c r="X219" s="88" t="s">
        <v>65</v>
      </c>
    </row>
    <row r="220" spans="15:24" x14ac:dyDescent="0.25">
      <c r="O220" s="37"/>
      <c r="P220" s="175"/>
      <c r="T220" s="29">
        <v>396</v>
      </c>
      <c r="U220" s="27" t="s">
        <v>266</v>
      </c>
      <c r="V220" s="27">
        <v>3250</v>
      </c>
      <c r="W220" s="27" t="s">
        <v>153</v>
      </c>
      <c r="X220" s="88" t="s">
        <v>62</v>
      </c>
    </row>
    <row r="221" spans="15:24" x14ac:dyDescent="0.25">
      <c r="O221" s="37"/>
      <c r="P221" s="175"/>
      <c r="T221" s="29">
        <v>397</v>
      </c>
      <c r="U221" s="27" t="s">
        <v>267</v>
      </c>
      <c r="V221" s="27">
        <v>3130</v>
      </c>
      <c r="W221" s="27" t="s">
        <v>68</v>
      </c>
      <c r="X221" s="88" t="s">
        <v>65</v>
      </c>
    </row>
    <row r="222" spans="15:24" x14ac:dyDescent="0.25">
      <c r="O222" s="37"/>
      <c r="P222" s="175"/>
      <c r="T222" s="29">
        <v>398</v>
      </c>
      <c r="U222" s="27" t="s">
        <v>268</v>
      </c>
      <c r="V222" s="27">
        <v>3290</v>
      </c>
      <c r="W222" s="27" t="s">
        <v>1262</v>
      </c>
      <c r="X222" s="88" t="s">
        <v>62</v>
      </c>
    </row>
    <row r="223" spans="15:24" x14ac:dyDescent="0.25">
      <c r="O223" s="37"/>
      <c r="P223" s="175"/>
      <c r="T223" s="29">
        <v>399</v>
      </c>
      <c r="U223" s="27" t="s">
        <v>1268</v>
      </c>
      <c r="V223" s="27">
        <v>3050</v>
      </c>
      <c r="W223" s="27" t="s">
        <v>57</v>
      </c>
      <c r="X223" s="88" t="s">
        <v>54</v>
      </c>
    </row>
    <row r="224" spans="15:24" x14ac:dyDescent="0.25">
      <c r="O224" s="37"/>
      <c r="P224" s="175"/>
      <c r="T224" s="29">
        <v>401</v>
      </c>
      <c r="U224" s="27" t="s">
        <v>269</v>
      </c>
      <c r="V224" s="27">
        <v>3250</v>
      </c>
      <c r="W224" s="27" t="s">
        <v>153</v>
      </c>
      <c r="X224" s="88" t="s">
        <v>62</v>
      </c>
    </row>
    <row r="225" spans="15:24" x14ac:dyDescent="0.25">
      <c r="O225" s="37"/>
      <c r="P225" s="175"/>
      <c r="T225" s="29">
        <v>402</v>
      </c>
      <c r="U225" s="27" t="s">
        <v>270</v>
      </c>
      <c r="V225" s="27">
        <v>3090</v>
      </c>
      <c r="W225" s="27" t="s">
        <v>82</v>
      </c>
      <c r="X225" s="88" t="s">
        <v>65</v>
      </c>
    </row>
    <row r="226" spans="15:24" x14ac:dyDescent="0.25">
      <c r="O226" s="37"/>
      <c r="P226" s="175"/>
      <c r="T226" s="29">
        <v>403</v>
      </c>
      <c r="U226" s="27" t="s">
        <v>271</v>
      </c>
      <c r="V226" s="27">
        <v>3140</v>
      </c>
      <c r="W226" s="27" t="s">
        <v>139</v>
      </c>
      <c r="X226" s="88" t="s">
        <v>65</v>
      </c>
    </row>
    <row r="227" spans="15:24" x14ac:dyDescent="0.25">
      <c r="O227" s="37"/>
      <c r="P227" s="175"/>
      <c r="T227" s="29">
        <v>404</v>
      </c>
      <c r="U227" s="27" t="s">
        <v>272</v>
      </c>
      <c r="V227" s="27">
        <v>3050</v>
      </c>
      <c r="W227" s="27" t="s">
        <v>57</v>
      </c>
      <c r="X227" s="88" t="s">
        <v>54</v>
      </c>
    </row>
    <row r="228" spans="15:24" x14ac:dyDescent="0.25">
      <c r="O228" s="37"/>
      <c r="P228" s="175"/>
      <c r="T228" s="29">
        <v>406</v>
      </c>
      <c r="U228" s="27" t="s">
        <v>273</v>
      </c>
      <c r="V228" s="27">
        <v>3290</v>
      </c>
      <c r="W228" s="27" t="s">
        <v>1262</v>
      </c>
      <c r="X228" s="88" t="s">
        <v>62</v>
      </c>
    </row>
    <row r="229" spans="15:24" x14ac:dyDescent="0.25">
      <c r="O229" s="37"/>
      <c r="P229" s="175"/>
      <c r="T229" s="29">
        <v>415</v>
      </c>
      <c r="U229" s="27" t="s">
        <v>274</v>
      </c>
      <c r="V229" s="27">
        <v>3280</v>
      </c>
      <c r="W229" s="27" t="s">
        <v>1242</v>
      </c>
      <c r="X229" s="88" t="s">
        <v>60</v>
      </c>
    </row>
    <row r="230" spans="15:24" x14ac:dyDescent="0.25">
      <c r="O230" s="37"/>
      <c r="P230" s="175"/>
      <c r="T230" s="29">
        <v>417</v>
      </c>
      <c r="U230" s="27" t="s">
        <v>275</v>
      </c>
      <c r="V230" s="27">
        <v>3050</v>
      </c>
      <c r="W230" s="27" t="s">
        <v>57</v>
      </c>
      <c r="X230" s="88" t="s">
        <v>54</v>
      </c>
    </row>
    <row r="231" spans="15:24" x14ac:dyDescent="0.25">
      <c r="O231" s="37"/>
      <c r="P231" s="175"/>
      <c r="T231" s="29">
        <v>418</v>
      </c>
      <c r="U231" s="27" t="s">
        <v>276</v>
      </c>
      <c r="V231" s="27">
        <v>3070</v>
      </c>
      <c r="W231" s="27" t="s">
        <v>73</v>
      </c>
      <c r="X231" s="88" t="s">
        <v>54</v>
      </c>
    </row>
    <row r="232" spans="15:24" x14ac:dyDescent="0.25">
      <c r="O232" s="37"/>
      <c r="P232" s="175"/>
      <c r="T232" s="29">
        <v>420</v>
      </c>
      <c r="U232" s="27" t="s">
        <v>277</v>
      </c>
      <c r="V232" s="27">
        <v>3130</v>
      </c>
      <c r="W232" s="27" t="s">
        <v>68</v>
      </c>
      <c r="X232" s="88" t="s">
        <v>65</v>
      </c>
    </row>
    <row r="233" spans="15:24" x14ac:dyDescent="0.25">
      <c r="O233" s="37"/>
      <c r="P233" s="175"/>
      <c r="T233" s="29">
        <v>424</v>
      </c>
      <c r="U233" s="27" t="s">
        <v>278</v>
      </c>
      <c r="V233" s="27">
        <v>3250</v>
      </c>
      <c r="W233" s="27" t="s">
        <v>153</v>
      </c>
      <c r="X233" s="88" t="s">
        <v>62</v>
      </c>
    </row>
    <row r="234" spans="15:24" x14ac:dyDescent="0.25">
      <c r="O234" s="37"/>
      <c r="P234" s="175"/>
      <c r="T234" s="29">
        <v>437</v>
      </c>
      <c r="U234" s="27" t="s">
        <v>1269</v>
      </c>
      <c r="V234" s="27">
        <v>3270</v>
      </c>
      <c r="W234" s="27" t="s">
        <v>108</v>
      </c>
      <c r="X234" s="88" t="s">
        <v>60</v>
      </c>
    </row>
    <row r="235" spans="15:24" x14ac:dyDescent="0.25">
      <c r="O235" s="37"/>
      <c r="P235" s="175"/>
      <c r="T235" s="29">
        <v>439</v>
      </c>
      <c r="U235" s="27" t="s">
        <v>279</v>
      </c>
      <c r="V235" s="27">
        <v>3280</v>
      </c>
      <c r="W235" s="27" t="s">
        <v>1242</v>
      </c>
      <c r="X235" s="88" t="s">
        <v>60</v>
      </c>
    </row>
    <row r="236" spans="15:24" x14ac:dyDescent="0.25">
      <c r="O236" s="37"/>
      <c r="P236" s="175"/>
      <c r="T236" s="29">
        <v>444</v>
      </c>
      <c r="U236" s="27" t="s">
        <v>280</v>
      </c>
      <c r="V236" s="27">
        <v>3310</v>
      </c>
      <c r="W236" s="27" t="s">
        <v>90</v>
      </c>
      <c r="X236" s="88" t="s">
        <v>62</v>
      </c>
    </row>
    <row r="237" spans="15:24" x14ac:dyDescent="0.25">
      <c r="O237" s="37"/>
      <c r="P237" s="175"/>
      <c r="T237" s="29">
        <v>445</v>
      </c>
      <c r="U237" s="27" t="s">
        <v>281</v>
      </c>
      <c r="V237" s="27">
        <v>3310</v>
      </c>
      <c r="W237" s="27" t="s">
        <v>90</v>
      </c>
      <c r="X237" s="88" t="s">
        <v>62</v>
      </c>
    </row>
    <row r="238" spans="15:24" x14ac:dyDescent="0.25">
      <c r="O238" s="37"/>
      <c r="P238" s="175"/>
      <c r="T238" s="29">
        <v>447</v>
      </c>
      <c r="U238" s="27" t="s">
        <v>1270</v>
      </c>
      <c r="V238" s="27">
        <v>3070</v>
      </c>
      <c r="W238" s="27" t="s">
        <v>73</v>
      </c>
      <c r="X238" s="88" t="s">
        <v>54</v>
      </c>
    </row>
    <row r="239" spans="15:24" x14ac:dyDescent="0.25">
      <c r="O239" s="37"/>
      <c r="P239" s="175"/>
      <c r="T239" s="29">
        <v>449</v>
      </c>
      <c r="U239" s="27" t="s">
        <v>282</v>
      </c>
      <c r="V239" s="27">
        <v>3310</v>
      </c>
      <c r="W239" s="27" t="s">
        <v>90</v>
      </c>
      <c r="X239" s="88" t="s">
        <v>62</v>
      </c>
    </row>
    <row r="240" spans="15:24" x14ac:dyDescent="0.25">
      <c r="O240" s="37"/>
      <c r="P240" s="175"/>
      <c r="T240" s="29">
        <v>453</v>
      </c>
      <c r="U240" s="27" t="s">
        <v>283</v>
      </c>
      <c r="V240" s="27">
        <v>3280</v>
      </c>
      <c r="W240" s="27" t="s">
        <v>1242</v>
      </c>
      <c r="X240" s="88" t="s">
        <v>60</v>
      </c>
    </row>
    <row r="241" spans="15:24" x14ac:dyDescent="0.25">
      <c r="O241" s="37"/>
      <c r="P241" s="175"/>
      <c r="T241" s="29">
        <v>455</v>
      </c>
      <c r="U241" s="27" t="s">
        <v>284</v>
      </c>
      <c r="V241" s="27">
        <v>3020</v>
      </c>
      <c r="W241" s="27" t="s">
        <v>64</v>
      </c>
      <c r="X241" s="88" t="s">
        <v>65</v>
      </c>
    </row>
    <row r="242" spans="15:24" x14ac:dyDescent="0.25">
      <c r="O242" s="37"/>
      <c r="P242" s="175"/>
      <c r="T242" s="29">
        <v>457</v>
      </c>
      <c r="U242" s="27" t="s">
        <v>285</v>
      </c>
      <c r="V242" s="27">
        <v>3170</v>
      </c>
      <c r="W242" s="27" t="s">
        <v>1247</v>
      </c>
      <c r="X242" s="88" t="s">
        <v>74</v>
      </c>
    </row>
    <row r="243" spans="15:24" x14ac:dyDescent="0.25">
      <c r="O243" s="37"/>
      <c r="P243" s="175"/>
      <c r="T243" s="29">
        <v>459</v>
      </c>
      <c r="U243" s="27" t="s">
        <v>286</v>
      </c>
      <c r="V243" s="27">
        <v>3210</v>
      </c>
      <c r="W243" s="27" t="s">
        <v>126</v>
      </c>
      <c r="X243" s="88" t="s">
        <v>65</v>
      </c>
    </row>
    <row r="244" spans="15:24" x14ac:dyDescent="0.25">
      <c r="O244" s="37"/>
      <c r="P244" s="175"/>
      <c r="T244" s="29">
        <v>463</v>
      </c>
      <c r="U244" s="27" t="s">
        <v>287</v>
      </c>
      <c r="V244" s="27">
        <v>3020</v>
      </c>
      <c r="W244" s="27" t="s">
        <v>64</v>
      </c>
      <c r="X244" s="88" t="s">
        <v>65</v>
      </c>
    </row>
    <row r="245" spans="15:24" x14ac:dyDescent="0.25">
      <c r="O245" s="37"/>
      <c r="P245" s="175"/>
      <c r="T245" s="29">
        <v>465</v>
      </c>
      <c r="U245" s="27" t="s">
        <v>288</v>
      </c>
      <c r="V245" s="27">
        <v>3160</v>
      </c>
      <c r="W245" s="27" t="s">
        <v>1256</v>
      </c>
      <c r="X245" s="88" t="s">
        <v>74</v>
      </c>
    </row>
    <row r="246" spans="15:24" x14ac:dyDescent="0.25">
      <c r="O246" s="37"/>
      <c r="P246" s="175"/>
      <c r="T246" s="29">
        <v>467</v>
      </c>
      <c r="U246" s="27" t="s">
        <v>289</v>
      </c>
      <c r="V246" s="27">
        <v>3230</v>
      </c>
      <c r="W246" s="27" t="s">
        <v>1261</v>
      </c>
      <c r="X246" s="88" t="s">
        <v>62</v>
      </c>
    </row>
    <row r="247" spans="15:24" x14ac:dyDescent="0.25">
      <c r="O247" s="37"/>
      <c r="P247" s="175"/>
      <c r="T247" s="29">
        <v>468</v>
      </c>
      <c r="U247" s="27" t="s">
        <v>290</v>
      </c>
      <c r="V247" s="27">
        <v>3080</v>
      </c>
      <c r="W247" s="27" t="s">
        <v>72</v>
      </c>
      <c r="X247" s="88" t="s">
        <v>60</v>
      </c>
    </row>
    <row r="248" spans="15:24" x14ac:dyDescent="0.25">
      <c r="O248" s="37"/>
      <c r="P248" s="175"/>
      <c r="T248" s="29">
        <v>469</v>
      </c>
      <c r="U248" s="27" t="s">
        <v>291</v>
      </c>
      <c r="V248" s="27">
        <v>3280</v>
      </c>
      <c r="W248" s="27" t="s">
        <v>1242</v>
      </c>
      <c r="X248" s="88" t="s">
        <v>60</v>
      </c>
    </row>
    <row r="249" spans="15:24" x14ac:dyDescent="0.25">
      <c r="O249" s="37"/>
      <c r="P249" s="175"/>
      <c r="T249" s="29">
        <v>470</v>
      </c>
      <c r="U249" s="27" t="s">
        <v>292</v>
      </c>
      <c r="V249" s="27">
        <v>3140</v>
      </c>
      <c r="W249" s="27" t="s">
        <v>139</v>
      </c>
      <c r="X249" s="88" t="s">
        <v>65</v>
      </c>
    </row>
    <row r="250" spans="15:24" x14ac:dyDescent="0.25">
      <c r="O250" s="37"/>
      <c r="P250" s="175"/>
      <c r="T250" s="29">
        <v>473</v>
      </c>
      <c r="U250" s="27" t="s">
        <v>293</v>
      </c>
      <c r="V250" s="27">
        <v>3070</v>
      </c>
      <c r="W250" s="27" t="s">
        <v>73</v>
      </c>
      <c r="X250" s="88" t="s">
        <v>54</v>
      </c>
    </row>
    <row r="251" spans="15:24" x14ac:dyDescent="0.25">
      <c r="O251" s="37"/>
      <c r="P251" s="175"/>
      <c r="T251" s="29">
        <v>474</v>
      </c>
      <c r="U251" s="27" t="s">
        <v>294</v>
      </c>
      <c r="V251" s="27">
        <v>3010</v>
      </c>
      <c r="W251" s="27" t="s">
        <v>53</v>
      </c>
      <c r="X251" s="88" t="s">
        <v>54</v>
      </c>
    </row>
    <row r="252" spans="15:24" x14ac:dyDescent="0.25">
      <c r="O252" s="37"/>
      <c r="P252" s="175"/>
      <c r="T252" s="29">
        <v>477</v>
      </c>
      <c r="U252" s="27" t="s">
        <v>295</v>
      </c>
      <c r="V252" s="27">
        <v>3290</v>
      </c>
      <c r="W252" s="27" t="s">
        <v>1262</v>
      </c>
      <c r="X252" s="88" t="s">
        <v>62</v>
      </c>
    </row>
    <row r="253" spans="15:24" x14ac:dyDescent="0.25">
      <c r="O253" s="37"/>
      <c r="P253" s="175"/>
      <c r="T253" s="29">
        <v>478</v>
      </c>
      <c r="U253" s="27" t="s">
        <v>296</v>
      </c>
      <c r="V253" s="27">
        <v>3030</v>
      </c>
      <c r="W253" s="27" t="s">
        <v>70</v>
      </c>
      <c r="X253" s="88" t="s">
        <v>65</v>
      </c>
    </row>
    <row r="254" spans="15:24" x14ac:dyDescent="0.25">
      <c r="O254" s="37"/>
      <c r="P254" s="175"/>
      <c r="T254" s="29">
        <v>480</v>
      </c>
      <c r="U254" s="27" t="s">
        <v>297</v>
      </c>
      <c r="V254" s="27">
        <v>3180</v>
      </c>
      <c r="W254" s="27" t="s">
        <v>146</v>
      </c>
      <c r="X254" s="88" t="s">
        <v>62</v>
      </c>
    </row>
    <row r="255" spans="15:24" x14ac:dyDescent="0.25">
      <c r="O255" s="37"/>
      <c r="P255" s="175"/>
      <c r="T255" s="29">
        <v>481</v>
      </c>
      <c r="U255" s="27" t="s">
        <v>1923</v>
      </c>
      <c r="V255" s="27">
        <v>3260</v>
      </c>
      <c r="W255" s="27" t="s">
        <v>61</v>
      </c>
      <c r="X255" s="88" t="s">
        <v>62</v>
      </c>
    </row>
    <row r="256" spans="15:24" x14ac:dyDescent="0.25">
      <c r="O256" s="37"/>
      <c r="P256" s="175"/>
      <c r="T256" s="29">
        <v>482</v>
      </c>
      <c r="U256" s="27" t="s">
        <v>298</v>
      </c>
      <c r="V256" s="27">
        <v>3250</v>
      </c>
      <c r="W256" s="27" t="s">
        <v>153</v>
      </c>
      <c r="X256" s="88" t="s">
        <v>62</v>
      </c>
    </row>
    <row r="257" spans="15:24" x14ac:dyDescent="0.25">
      <c r="O257" s="37"/>
      <c r="P257" s="175"/>
      <c r="T257" s="29">
        <v>483</v>
      </c>
      <c r="U257" s="27" t="s">
        <v>299</v>
      </c>
      <c r="V257" s="27">
        <v>3120</v>
      </c>
      <c r="W257" s="27" t="s">
        <v>1246</v>
      </c>
      <c r="X257" s="88" t="s">
        <v>60</v>
      </c>
    </row>
    <row r="258" spans="15:24" x14ac:dyDescent="0.25">
      <c r="O258" s="37"/>
      <c r="P258" s="175"/>
      <c r="T258" s="29">
        <v>486</v>
      </c>
      <c r="U258" s="27" t="s">
        <v>300</v>
      </c>
      <c r="V258" s="27">
        <v>3120</v>
      </c>
      <c r="W258" s="27" t="s">
        <v>1246</v>
      </c>
      <c r="X258" s="88" t="s">
        <v>60</v>
      </c>
    </row>
    <row r="259" spans="15:24" x14ac:dyDescent="0.25">
      <c r="O259" s="37"/>
      <c r="P259" s="175"/>
      <c r="T259" s="29">
        <v>487</v>
      </c>
      <c r="U259" s="27" t="s">
        <v>301</v>
      </c>
      <c r="V259" s="27">
        <v>3070</v>
      </c>
      <c r="W259" s="27" t="s">
        <v>73</v>
      </c>
      <c r="X259" s="88" t="s">
        <v>54</v>
      </c>
    </row>
    <row r="260" spans="15:24" x14ac:dyDescent="0.25">
      <c r="O260" s="37"/>
      <c r="P260" s="175"/>
      <c r="T260" s="29">
        <v>488</v>
      </c>
      <c r="U260" s="27" t="s">
        <v>1271</v>
      </c>
      <c r="V260" s="27">
        <v>3010</v>
      </c>
      <c r="W260" s="27" t="s">
        <v>53</v>
      </c>
      <c r="X260" s="88" t="s">
        <v>54</v>
      </c>
    </row>
    <row r="261" spans="15:24" x14ac:dyDescent="0.25">
      <c r="O261" s="37"/>
      <c r="P261" s="175"/>
      <c r="T261" s="29">
        <v>489</v>
      </c>
      <c r="U261" s="27" t="s">
        <v>302</v>
      </c>
      <c r="V261" s="27">
        <v>3100</v>
      </c>
      <c r="W261" s="27" t="s">
        <v>196</v>
      </c>
      <c r="X261" s="88" t="s">
        <v>65</v>
      </c>
    </row>
    <row r="262" spans="15:24" x14ac:dyDescent="0.25">
      <c r="O262" s="37"/>
      <c r="P262" s="175"/>
      <c r="T262" s="29">
        <v>490</v>
      </c>
      <c r="U262" s="27" t="s">
        <v>303</v>
      </c>
      <c r="V262" s="27">
        <v>3230</v>
      </c>
      <c r="W262" s="27" t="s">
        <v>1261</v>
      </c>
      <c r="X262" s="88" t="s">
        <v>62</v>
      </c>
    </row>
    <row r="263" spans="15:24" x14ac:dyDescent="0.25">
      <c r="O263" s="37"/>
      <c r="P263" s="175"/>
      <c r="T263" s="29">
        <v>491</v>
      </c>
      <c r="U263" s="27" t="s">
        <v>304</v>
      </c>
      <c r="V263" s="27">
        <v>3070</v>
      </c>
      <c r="W263" s="27" t="s">
        <v>73</v>
      </c>
      <c r="X263" s="88" t="s">
        <v>54</v>
      </c>
    </row>
    <row r="264" spans="15:24" x14ac:dyDescent="0.25">
      <c r="O264" s="37"/>
      <c r="P264" s="175"/>
      <c r="T264" s="29">
        <v>501</v>
      </c>
      <c r="U264" s="27" t="s">
        <v>305</v>
      </c>
      <c r="V264" s="27">
        <v>3090</v>
      </c>
      <c r="W264" s="27" t="s">
        <v>82</v>
      </c>
      <c r="X264" s="88" t="s">
        <v>65</v>
      </c>
    </row>
    <row r="265" spans="15:24" x14ac:dyDescent="0.25">
      <c r="O265" s="37"/>
      <c r="P265" s="175"/>
      <c r="T265" s="29">
        <v>505</v>
      </c>
      <c r="U265" s="27" t="s">
        <v>306</v>
      </c>
      <c r="V265" s="27">
        <v>3150</v>
      </c>
      <c r="W265" s="27" t="s">
        <v>86</v>
      </c>
      <c r="X265" s="88" t="s">
        <v>65</v>
      </c>
    </row>
    <row r="266" spans="15:24" x14ac:dyDescent="0.25">
      <c r="O266" s="37"/>
      <c r="P266" s="175"/>
      <c r="T266" s="29">
        <v>507</v>
      </c>
      <c r="U266" s="27" t="s">
        <v>307</v>
      </c>
      <c r="V266" s="27">
        <v>3020</v>
      </c>
      <c r="W266" s="27" t="s">
        <v>64</v>
      </c>
      <c r="X266" s="88" t="s">
        <v>65</v>
      </c>
    </row>
    <row r="267" spans="15:24" x14ac:dyDescent="0.25">
      <c r="O267" s="37"/>
      <c r="P267" s="175"/>
      <c r="T267" s="29">
        <v>508</v>
      </c>
      <c r="U267" s="27" t="s">
        <v>308</v>
      </c>
      <c r="V267" s="27">
        <v>3020</v>
      </c>
      <c r="W267" s="27" t="s">
        <v>64</v>
      </c>
      <c r="X267" s="88" t="s">
        <v>65</v>
      </c>
    </row>
    <row r="268" spans="15:24" x14ac:dyDescent="0.25">
      <c r="O268" s="37"/>
      <c r="P268" s="175"/>
      <c r="T268" s="29">
        <v>512</v>
      </c>
      <c r="U268" s="27" t="s">
        <v>309</v>
      </c>
      <c r="V268" s="27">
        <v>3120</v>
      </c>
      <c r="W268" s="27" t="s">
        <v>1246</v>
      </c>
      <c r="X268" s="88" t="s">
        <v>60</v>
      </c>
    </row>
    <row r="269" spans="15:24" x14ac:dyDescent="0.25">
      <c r="O269" s="37"/>
      <c r="P269" s="175"/>
      <c r="T269" s="29">
        <v>516</v>
      </c>
      <c r="U269" s="27" t="s">
        <v>310</v>
      </c>
      <c r="V269" s="27">
        <v>3260</v>
      </c>
      <c r="W269" s="27" t="s">
        <v>61</v>
      </c>
      <c r="X269" s="88" t="s">
        <v>62</v>
      </c>
    </row>
    <row r="270" spans="15:24" x14ac:dyDescent="0.25">
      <c r="O270" s="37"/>
      <c r="P270" s="175"/>
      <c r="T270" s="29">
        <v>523</v>
      </c>
      <c r="U270" s="27" t="s">
        <v>311</v>
      </c>
      <c r="V270" s="27">
        <v>3170</v>
      </c>
      <c r="W270" s="27" t="s">
        <v>1247</v>
      </c>
      <c r="X270" s="88" t="s">
        <v>74</v>
      </c>
    </row>
    <row r="271" spans="15:24" x14ac:dyDescent="0.25">
      <c r="O271" s="37"/>
      <c r="P271" s="175"/>
      <c r="T271" s="29">
        <v>526</v>
      </c>
      <c r="U271" s="27" t="s">
        <v>312</v>
      </c>
      <c r="V271" s="27">
        <v>3180</v>
      </c>
      <c r="W271" s="27" t="s">
        <v>146</v>
      </c>
      <c r="X271" s="88" t="s">
        <v>62</v>
      </c>
    </row>
    <row r="272" spans="15:24" x14ac:dyDescent="0.25">
      <c r="O272" s="37"/>
      <c r="P272" s="175"/>
      <c r="T272" s="29">
        <v>527</v>
      </c>
      <c r="U272" s="27" t="s">
        <v>313</v>
      </c>
      <c r="V272" s="27">
        <v>3090</v>
      </c>
      <c r="W272" s="27" t="s">
        <v>82</v>
      </c>
      <c r="X272" s="88" t="s">
        <v>65</v>
      </c>
    </row>
    <row r="273" spans="15:24" x14ac:dyDescent="0.25">
      <c r="O273" s="37"/>
      <c r="P273" s="175"/>
      <c r="T273" s="29">
        <v>530</v>
      </c>
      <c r="U273" s="27" t="s">
        <v>314</v>
      </c>
      <c r="V273" s="27">
        <v>3070</v>
      </c>
      <c r="W273" s="27" t="s">
        <v>73</v>
      </c>
      <c r="X273" s="88" t="s">
        <v>54</v>
      </c>
    </row>
    <row r="274" spans="15:24" x14ac:dyDescent="0.25">
      <c r="O274" s="37"/>
      <c r="P274" s="175"/>
      <c r="T274" s="29">
        <v>532</v>
      </c>
      <c r="U274" s="27" t="s">
        <v>315</v>
      </c>
      <c r="V274" s="27">
        <v>3280</v>
      </c>
      <c r="W274" s="27" t="s">
        <v>1242</v>
      </c>
      <c r="X274" s="88" t="s">
        <v>60</v>
      </c>
    </row>
    <row r="275" spans="15:24" x14ac:dyDescent="0.25">
      <c r="O275" s="37"/>
      <c r="P275" s="175"/>
      <c r="T275" s="29">
        <v>533</v>
      </c>
      <c r="U275" s="27" t="s">
        <v>316</v>
      </c>
      <c r="V275" s="27">
        <v>3150</v>
      </c>
      <c r="W275" s="27" t="s">
        <v>86</v>
      </c>
      <c r="X275" s="88" t="s">
        <v>65</v>
      </c>
    </row>
    <row r="276" spans="15:24" x14ac:dyDescent="0.25">
      <c r="O276" s="37"/>
      <c r="P276" s="175"/>
      <c r="T276" s="29">
        <v>535</v>
      </c>
      <c r="U276" s="27" t="s">
        <v>317</v>
      </c>
      <c r="V276" s="27">
        <v>3010</v>
      </c>
      <c r="W276" s="27" t="s">
        <v>53</v>
      </c>
      <c r="X276" s="88" t="s">
        <v>54</v>
      </c>
    </row>
    <row r="277" spans="15:24" x14ac:dyDescent="0.25">
      <c r="O277" s="37"/>
      <c r="P277" s="175"/>
      <c r="T277" s="29">
        <v>540</v>
      </c>
      <c r="U277" s="27" t="s">
        <v>318</v>
      </c>
      <c r="V277" s="27">
        <v>3140</v>
      </c>
      <c r="W277" s="27" t="s">
        <v>139</v>
      </c>
      <c r="X277" s="88" t="s">
        <v>65</v>
      </c>
    </row>
    <row r="278" spans="15:24" x14ac:dyDescent="0.25">
      <c r="O278" s="37"/>
      <c r="P278" s="175"/>
      <c r="T278" s="29">
        <v>544</v>
      </c>
      <c r="U278" s="27" t="s">
        <v>319</v>
      </c>
      <c r="V278" s="27">
        <v>3120</v>
      </c>
      <c r="W278" s="27" t="s">
        <v>1246</v>
      </c>
      <c r="X278" s="88" t="s">
        <v>60</v>
      </c>
    </row>
    <row r="279" spans="15:24" x14ac:dyDescent="0.25">
      <c r="O279" s="37"/>
      <c r="P279" s="175"/>
      <c r="T279" s="29">
        <v>552</v>
      </c>
      <c r="U279" s="27" t="s">
        <v>320</v>
      </c>
      <c r="V279" s="27">
        <v>3120</v>
      </c>
      <c r="W279" s="27" t="s">
        <v>1246</v>
      </c>
      <c r="X279" s="88" t="s">
        <v>60</v>
      </c>
    </row>
    <row r="280" spans="15:24" x14ac:dyDescent="0.25">
      <c r="O280" s="37"/>
      <c r="P280" s="175"/>
      <c r="T280" s="29">
        <v>553</v>
      </c>
      <c r="U280" s="27" t="s">
        <v>1272</v>
      </c>
      <c r="V280" s="27">
        <v>3240</v>
      </c>
      <c r="W280" s="27" t="s">
        <v>77</v>
      </c>
      <c r="X280" s="88" t="s">
        <v>60</v>
      </c>
    </row>
    <row r="281" spans="15:24" x14ac:dyDescent="0.25">
      <c r="O281" s="37"/>
      <c r="P281" s="175"/>
      <c r="T281" s="29">
        <v>555</v>
      </c>
      <c r="U281" s="27" t="s">
        <v>321</v>
      </c>
      <c r="V281" s="27">
        <v>3060</v>
      </c>
      <c r="W281" s="27" t="s">
        <v>1251</v>
      </c>
      <c r="X281" s="88" t="s">
        <v>65</v>
      </c>
    </row>
    <row r="282" spans="15:24" x14ac:dyDescent="0.25">
      <c r="O282" s="37"/>
      <c r="P282" s="175"/>
      <c r="T282" s="29">
        <v>561</v>
      </c>
      <c r="U282" s="27" t="s">
        <v>322</v>
      </c>
      <c r="V282" s="27">
        <v>3240</v>
      </c>
      <c r="W282" s="27" t="s">
        <v>77</v>
      </c>
      <c r="X282" s="88" t="s">
        <v>60</v>
      </c>
    </row>
    <row r="283" spans="15:24" x14ac:dyDescent="0.25">
      <c r="O283" s="37"/>
      <c r="P283" s="175"/>
      <c r="T283" s="29">
        <v>564</v>
      </c>
      <c r="U283" s="27" t="s">
        <v>323</v>
      </c>
      <c r="V283" s="27">
        <v>3300</v>
      </c>
      <c r="W283" s="27" t="s">
        <v>1254</v>
      </c>
      <c r="X283" s="88" t="s">
        <v>60</v>
      </c>
    </row>
    <row r="284" spans="15:24" x14ac:dyDescent="0.25">
      <c r="O284" s="37"/>
      <c r="P284" s="175"/>
      <c r="T284" s="29">
        <v>569</v>
      </c>
      <c r="U284" s="27" t="s">
        <v>324</v>
      </c>
      <c r="V284" s="27">
        <v>3070</v>
      </c>
      <c r="W284" s="27" t="s">
        <v>73</v>
      </c>
      <c r="X284" s="88" t="s">
        <v>54</v>
      </c>
    </row>
    <row r="285" spans="15:24" x14ac:dyDescent="0.25">
      <c r="O285" s="37"/>
      <c r="P285" s="175"/>
      <c r="T285" s="29">
        <v>571</v>
      </c>
      <c r="U285" s="27" t="s">
        <v>324</v>
      </c>
      <c r="V285" s="27">
        <v>3061</v>
      </c>
      <c r="W285" s="27" t="s">
        <v>1838</v>
      </c>
      <c r="X285" s="88" t="s">
        <v>78</v>
      </c>
    </row>
    <row r="286" spans="15:24" x14ac:dyDescent="0.25">
      <c r="O286" s="37"/>
      <c r="P286" s="175"/>
      <c r="T286" s="29">
        <v>572</v>
      </c>
      <c r="U286" s="27" t="s">
        <v>324</v>
      </c>
      <c r="V286" s="27">
        <v>3080</v>
      </c>
      <c r="W286" s="27" t="s">
        <v>72</v>
      </c>
      <c r="X286" s="88" t="s">
        <v>60</v>
      </c>
    </row>
    <row r="287" spans="15:24" x14ac:dyDescent="0.25">
      <c r="O287" s="37"/>
      <c r="P287" s="175"/>
      <c r="T287" s="29">
        <v>579</v>
      </c>
      <c r="U287" s="27" t="s">
        <v>325</v>
      </c>
      <c r="V287" s="27">
        <v>3120</v>
      </c>
      <c r="W287" s="27" t="s">
        <v>1246</v>
      </c>
      <c r="X287" s="88" t="s">
        <v>60</v>
      </c>
    </row>
    <row r="288" spans="15:24" x14ac:dyDescent="0.25">
      <c r="O288" s="37"/>
      <c r="P288" s="175"/>
      <c r="T288" s="29">
        <v>580</v>
      </c>
      <c r="U288" s="27" t="s">
        <v>326</v>
      </c>
      <c r="V288" s="27">
        <v>3130</v>
      </c>
      <c r="W288" s="27" t="s">
        <v>68</v>
      </c>
      <c r="X288" s="88" t="s">
        <v>65</v>
      </c>
    </row>
    <row r="289" spans="15:24" x14ac:dyDescent="0.25">
      <c r="O289" s="37"/>
      <c r="P289" s="175"/>
      <c r="T289" s="29">
        <v>590</v>
      </c>
      <c r="U289" s="27" t="s">
        <v>327</v>
      </c>
      <c r="V289" s="27">
        <v>3240</v>
      </c>
      <c r="W289" s="27" t="s">
        <v>77</v>
      </c>
      <c r="X289" s="88" t="s">
        <v>60</v>
      </c>
    </row>
    <row r="290" spans="15:24" x14ac:dyDescent="0.25">
      <c r="O290" s="37"/>
      <c r="P290" s="175"/>
      <c r="T290" s="29">
        <v>596</v>
      </c>
      <c r="U290" s="27" t="s">
        <v>328</v>
      </c>
      <c r="V290" s="27">
        <v>3130</v>
      </c>
      <c r="W290" s="27" t="s">
        <v>68</v>
      </c>
      <c r="X290" s="88" t="s">
        <v>65</v>
      </c>
    </row>
    <row r="291" spans="15:24" x14ac:dyDescent="0.25">
      <c r="O291" s="37"/>
      <c r="P291" s="175"/>
      <c r="T291" s="29">
        <v>597</v>
      </c>
      <c r="U291" s="27" t="s">
        <v>329</v>
      </c>
      <c r="V291" s="27">
        <v>3180</v>
      </c>
      <c r="W291" s="27" t="s">
        <v>146</v>
      </c>
      <c r="X291" s="88" t="s">
        <v>62</v>
      </c>
    </row>
    <row r="292" spans="15:24" x14ac:dyDescent="0.25">
      <c r="O292" s="37"/>
      <c r="P292" s="175"/>
      <c r="T292" s="29">
        <v>598</v>
      </c>
      <c r="U292" s="27" t="s">
        <v>330</v>
      </c>
      <c r="V292" s="27">
        <v>3300</v>
      </c>
      <c r="W292" s="27" t="s">
        <v>1254</v>
      </c>
      <c r="X292" s="88" t="s">
        <v>60</v>
      </c>
    </row>
    <row r="293" spans="15:24" x14ac:dyDescent="0.25">
      <c r="O293" s="37"/>
      <c r="P293" s="175"/>
      <c r="T293" s="29">
        <v>599</v>
      </c>
      <c r="U293" s="27" t="s">
        <v>331</v>
      </c>
      <c r="V293" s="27">
        <v>3310</v>
      </c>
      <c r="W293" s="27" t="s">
        <v>90</v>
      </c>
      <c r="X293" s="88" t="s">
        <v>62</v>
      </c>
    </row>
    <row r="294" spans="15:24" x14ac:dyDescent="0.25">
      <c r="O294" s="37"/>
      <c r="P294" s="175"/>
      <c r="T294" s="29">
        <v>601</v>
      </c>
      <c r="U294" s="27" t="s">
        <v>332</v>
      </c>
      <c r="V294" s="27">
        <v>3250</v>
      </c>
      <c r="W294" s="27" t="s">
        <v>153</v>
      </c>
      <c r="X294" s="88" t="s">
        <v>62</v>
      </c>
    </row>
    <row r="295" spans="15:24" x14ac:dyDescent="0.25">
      <c r="O295" s="37"/>
      <c r="P295" s="175"/>
      <c r="T295" s="29">
        <v>603</v>
      </c>
      <c r="U295" s="27" t="s">
        <v>1926</v>
      </c>
      <c r="V295" s="27">
        <v>3020</v>
      </c>
      <c r="W295" s="27" t="s">
        <v>64</v>
      </c>
      <c r="X295" s="88" t="s">
        <v>65</v>
      </c>
    </row>
    <row r="296" spans="15:24" x14ac:dyDescent="0.25">
      <c r="O296" s="37"/>
      <c r="P296" s="175"/>
      <c r="T296" s="29">
        <v>604</v>
      </c>
      <c r="U296" s="27" t="s">
        <v>333</v>
      </c>
      <c r="V296" s="27">
        <v>3080</v>
      </c>
      <c r="W296" s="27" t="s">
        <v>72</v>
      </c>
      <c r="X296" s="88" t="s">
        <v>60</v>
      </c>
    </row>
    <row r="297" spans="15:24" x14ac:dyDescent="0.25">
      <c r="O297" s="37"/>
      <c r="P297" s="175"/>
      <c r="T297" s="29">
        <v>605</v>
      </c>
      <c r="U297" s="27" t="s">
        <v>333</v>
      </c>
      <c r="V297" s="27">
        <v>3250</v>
      </c>
      <c r="W297" s="27" t="s">
        <v>153</v>
      </c>
      <c r="X297" s="88" t="s">
        <v>62</v>
      </c>
    </row>
    <row r="298" spans="15:24" x14ac:dyDescent="0.25">
      <c r="O298" s="37"/>
      <c r="P298" s="175"/>
      <c r="T298" s="29">
        <v>611</v>
      </c>
      <c r="U298" s="27" t="s">
        <v>334</v>
      </c>
      <c r="V298" s="27">
        <v>3050</v>
      </c>
      <c r="W298" s="27" t="s">
        <v>57</v>
      </c>
      <c r="X298" s="88" t="s">
        <v>54</v>
      </c>
    </row>
    <row r="299" spans="15:24" x14ac:dyDescent="0.25">
      <c r="O299" s="37"/>
      <c r="P299" s="175"/>
      <c r="T299" s="29">
        <v>616</v>
      </c>
      <c r="U299" s="27" t="s">
        <v>335</v>
      </c>
      <c r="V299" s="27">
        <v>3070</v>
      </c>
      <c r="W299" s="27" t="s">
        <v>73</v>
      </c>
      <c r="X299" s="88" t="s">
        <v>54</v>
      </c>
    </row>
    <row r="300" spans="15:24" x14ac:dyDescent="0.25">
      <c r="O300" s="37"/>
      <c r="P300" s="175"/>
      <c r="T300" s="29">
        <v>618</v>
      </c>
      <c r="U300" s="27" t="s">
        <v>336</v>
      </c>
      <c r="V300" s="27">
        <v>3230</v>
      </c>
      <c r="W300" s="27" t="s">
        <v>1261</v>
      </c>
      <c r="X300" s="88" t="s">
        <v>62</v>
      </c>
    </row>
    <row r="301" spans="15:24" x14ac:dyDescent="0.25">
      <c r="O301" s="37"/>
      <c r="P301" s="175"/>
      <c r="T301" s="29">
        <v>620</v>
      </c>
      <c r="U301" s="27" t="s">
        <v>337</v>
      </c>
      <c r="V301" s="27">
        <v>3010</v>
      </c>
      <c r="W301" s="27" t="s">
        <v>53</v>
      </c>
      <c r="X301" s="88" t="s">
        <v>54</v>
      </c>
    </row>
    <row r="302" spans="15:24" x14ac:dyDescent="0.25">
      <c r="O302" s="37"/>
      <c r="P302" s="175"/>
      <c r="T302" s="29">
        <v>623</v>
      </c>
      <c r="U302" s="27" t="s">
        <v>338</v>
      </c>
      <c r="V302" s="27">
        <v>3290</v>
      </c>
      <c r="W302" s="27" t="s">
        <v>1262</v>
      </c>
      <c r="X302" s="88" t="s">
        <v>62</v>
      </c>
    </row>
    <row r="303" spans="15:24" x14ac:dyDescent="0.25">
      <c r="O303" s="37"/>
      <c r="P303" s="175"/>
      <c r="T303" s="29">
        <v>626</v>
      </c>
      <c r="U303" s="27" t="s">
        <v>1273</v>
      </c>
      <c r="V303" s="27">
        <v>3230</v>
      </c>
      <c r="W303" s="27" t="s">
        <v>1261</v>
      </c>
      <c r="X303" s="88" t="s">
        <v>62</v>
      </c>
    </row>
    <row r="304" spans="15:24" x14ac:dyDescent="0.25">
      <c r="O304" s="37"/>
      <c r="P304" s="175"/>
      <c r="T304" s="29">
        <v>627</v>
      </c>
      <c r="U304" s="27" t="s">
        <v>339</v>
      </c>
      <c r="V304" s="27">
        <v>3210</v>
      </c>
      <c r="W304" s="27" t="s">
        <v>126</v>
      </c>
      <c r="X304" s="88" t="s">
        <v>65</v>
      </c>
    </row>
    <row r="305" spans="15:24" x14ac:dyDescent="0.25">
      <c r="O305" s="37"/>
      <c r="P305" s="175"/>
      <c r="T305" s="29">
        <v>628</v>
      </c>
      <c r="U305" s="27" t="s">
        <v>340</v>
      </c>
      <c r="V305" s="27">
        <v>3230</v>
      </c>
      <c r="W305" s="27" t="s">
        <v>1261</v>
      </c>
      <c r="X305" s="88" t="s">
        <v>62</v>
      </c>
    </row>
    <row r="306" spans="15:24" x14ac:dyDescent="0.25">
      <c r="O306" s="37"/>
      <c r="P306" s="175"/>
      <c r="T306" s="29">
        <v>630</v>
      </c>
      <c r="U306" s="27" t="s">
        <v>341</v>
      </c>
      <c r="V306" s="27">
        <v>3200</v>
      </c>
      <c r="W306" s="27" t="s">
        <v>103</v>
      </c>
      <c r="X306" s="88" t="s">
        <v>60</v>
      </c>
    </row>
    <row r="307" spans="15:24" x14ac:dyDescent="0.25">
      <c r="O307" s="37"/>
      <c r="P307" s="175"/>
      <c r="T307" s="29">
        <v>631</v>
      </c>
      <c r="U307" s="27" t="s">
        <v>342</v>
      </c>
      <c r="V307" s="27">
        <v>3210</v>
      </c>
      <c r="W307" s="27" t="s">
        <v>126</v>
      </c>
      <c r="X307" s="88" t="s">
        <v>65</v>
      </c>
    </row>
    <row r="308" spans="15:24" x14ac:dyDescent="0.25">
      <c r="O308" s="37"/>
      <c r="P308" s="175"/>
      <c r="T308" s="29">
        <v>642</v>
      </c>
      <c r="U308" s="27" t="s">
        <v>1709</v>
      </c>
      <c r="V308" s="27">
        <v>3080</v>
      </c>
      <c r="W308" s="27" t="s">
        <v>72</v>
      </c>
      <c r="X308" s="88" t="s">
        <v>60</v>
      </c>
    </row>
    <row r="309" spans="15:24" x14ac:dyDescent="0.25">
      <c r="O309" s="37"/>
      <c r="P309" s="175"/>
      <c r="T309" s="29">
        <v>643</v>
      </c>
      <c r="U309" s="27" t="s">
        <v>343</v>
      </c>
      <c r="V309" s="27">
        <v>3300</v>
      </c>
      <c r="W309" s="27" t="s">
        <v>1254</v>
      </c>
      <c r="X309" s="88" t="s">
        <v>60</v>
      </c>
    </row>
    <row r="310" spans="15:24" x14ac:dyDescent="0.25">
      <c r="O310" s="37"/>
      <c r="P310" s="175"/>
      <c r="T310" s="29">
        <v>644</v>
      </c>
      <c r="U310" s="27" t="s">
        <v>344</v>
      </c>
      <c r="V310" s="27">
        <v>3310</v>
      </c>
      <c r="W310" s="27" t="s">
        <v>90</v>
      </c>
      <c r="X310" s="88" t="s">
        <v>62</v>
      </c>
    </row>
    <row r="311" spans="15:24" x14ac:dyDescent="0.25">
      <c r="O311" s="37"/>
      <c r="P311" s="175"/>
      <c r="T311" s="29">
        <v>645</v>
      </c>
      <c r="U311" s="27" t="s">
        <v>345</v>
      </c>
      <c r="V311" s="27">
        <v>3310</v>
      </c>
      <c r="W311" s="27" t="s">
        <v>90</v>
      </c>
      <c r="X311" s="88" t="s">
        <v>62</v>
      </c>
    </row>
    <row r="312" spans="15:24" x14ac:dyDescent="0.25">
      <c r="O312" s="37"/>
      <c r="P312" s="175"/>
      <c r="T312" s="29">
        <v>646</v>
      </c>
      <c r="U312" s="27" t="s">
        <v>346</v>
      </c>
      <c r="V312" s="27">
        <v>3310</v>
      </c>
      <c r="W312" s="27" t="s">
        <v>90</v>
      </c>
      <c r="X312" s="88" t="s">
        <v>62</v>
      </c>
    </row>
    <row r="313" spans="15:24" x14ac:dyDescent="0.25">
      <c r="O313" s="37"/>
      <c r="P313" s="175"/>
      <c r="T313" s="29">
        <v>651</v>
      </c>
      <c r="U313" s="27" t="s">
        <v>1941</v>
      </c>
      <c r="V313" s="27">
        <v>3240</v>
      </c>
      <c r="W313" s="27" t="s">
        <v>77</v>
      </c>
      <c r="X313" s="88" t="s">
        <v>60</v>
      </c>
    </row>
    <row r="314" spans="15:24" x14ac:dyDescent="0.25">
      <c r="O314" s="37"/>
      <c r="P314" s="175"/>
      <c r="T314" s="29">
        <v>654</v>
      </c>
      <c r="U314" s="27" t="s">
        <v>1925</v>
      </c>
      <c r="V314" s="27">
        <v>3070</v>
      </c>
      <c r="W314" s="27" t="s">
        <v>73</v>
      </c>
      <c r="X314" s="88" t="s">
        <v>54</v>
      </c>
    </row>
    <row r="315" spans="15:24" x14ac:dyDescent="0.25">
      <c r="O315" s="37"/>
      <c r="P315" s="175"/>
      <c r="T315" s="29">
        <v>659</v>
      </c>
      <c r="U315" s="27" t="s">
        <v>1922</v>
      </c>
      <c r="V315" s="27">
        <v>3050</v>
      </c>
      <c r="W315" s="27" t="s">
        <v>57</v>
      </c>
      <c r="X315" s="88" t="s">
        <v>54</v>
      </c>
    </row>
    <row r="316" spans="15:24" x14ac:dyDescent="0.25">
      <c r="O316" s="37"/>
      <c r="P316" s="175"/>
      <c r="T316" s="29">
        <v>661</v>
      </c>
      <c r="U316" s="27" t="s">
        <v>347</v>
      </c>
      <c r="V316" s="27">
        <v>3070</v>
      </c>
      <c r="W316" s="27" t="s">
        <v>73</v>
      </c>
      <c r="X316" s="88" t="s">
        <v>54</v>
      </c>
    </row>
    <row r="317" spans="15:24" x14ac:dyDescent="0.25">
      <c r="O317" s="37"/>
      <c r="P317" s="175"/>
      <c r="T317" s="29">
        <v>662</v>
      </c>
      <c r="U317" s="27" t="s">
        <v>347</v>
      </c>
      <c r="V317" s="27">
        <v>3080</v>
      </c>
      <c r="W317" s="27" t="s">
        <v>72</v>
      </c>
      <c r="X317" s="88" t="s">
        <v>60</v>
      </c>
    </row>
    <row r="318" spans="15:24" x14ac:dyDescent="0.25">
      <c r="O318" s="37"/>
      <c r="P318" s="175"/>
      <c r="T318" s="29">
        <v>664</v>
      </c>
      <c r="U318" s="27" t="s">
        <v>347</v>
      </c>
      <c r="V318" s="27">
        <v>3061</v>
      </c>
      <c r="W318" s="27" t="s">
        <v>1838</v>
      </c>
      <c r="X318" s="88" t="s">
        <v>78</v>
      </c>
    </row>
    <row r="319" spans="15:24" x14ac:dyDescent="0.25">
      <c r="O319" s="37"/>
      <c r="P319" s="175"/>
      <c r="T319" s="29">
        <v>666</v>
      </c>
      <c r="U319" s="27" t="s">
        <v>348</v>
      </c>
      <c r="V319" s="27">
        <v>3010</v>
      </c>
      <c r="W319" s="27" t="s">
        <v>53</v>
      </c>
      <c r="X319" s="88" t="s">
        <v>54</v>
      </c>
    </row>
    <row r="320" spans="15:24" x14ac:dyDescent="0.25">
      <c r="O320" s="37"/>
      <c r="P320" s="175"/>
      <c r="T320" s="29">
        <v>678</v>
      </c>
      <c r="U320" s="27" t="s">
        <v>349</v>
      </c>
      <c r="V320" s="27">
        <v>3240</v>
      </c>
      <c r="W320" s="27" t="s">
        <v>77</v>
      </c>
      <c r="X320" s="88" t="s">
        <v>60</v>
      </c>
    </row>
    <row r="321" spans="15:24" x14ac:dyDescent="0.25">
      <c r="O321" s="37"/>
      <c r="P321" s="175"/>
      <c r="T321" s="29">
        <v>679</v>
      </c>
      <c r="U321" s="27" t="s">
        <v>350</v>
      </c>
      <c r="V321" s="27">
        <v>3230</v>
      </c>
      <c r="W321" s="27" t="s">
        <v>1261</v>
      </c>
      <c r="X321" s="88" t="s">
        <v>62</v>
      </c>
    </row>
    <row r="322" spans="15:24" x14ac:dyDescent="0.25">
      <c r="O322" s="37"/>
      <c r="P322" s="175"/>
      <c r="T322" s="29">
        <v>680</v>
      </c>
      <c r="U322" s="27" t="s">
        <v>351</v>
      </c>
      <c r="V322" s="27">
        <v>3210</v>
      </c>
      <c r="W322" s="27" t="s">
        <v>126</v>
      </c>
      <c r="X322" s="88" t="s">
        <v>65</v>
      </c>
    </row>
    <row r="323" spans="15:24" x14ac:dyDescent="0.25">
      <c r="O323" s="37"/>
      <c r="P323" s="175"/>
      <c r="T323" s="29">
        <v>688</v>
      </c>
      <c r="U323" s="27" t="s">
        <v>352</v>
      </c>
      <c r="V323" s="27">
        <v>3170</v>
      </c>
      <c r="W323" s="27" t="s">
        <v>1247</v>
      </c>
      <c r="X323" s="88" t="s">
        <v>74</v>
      </c>
    </row>
    <row r="324" spans="15:24" x14ac:dyDescent="0.25">
      <c r="O324" s="37"/>
      <c r="P324" s="175"/>
      <c r="T324" s="29">
        <v>689</v>
      </c>
      <c r="U324" s="27" t="s">
        <v>353</v>
      </c>
      <c r="V324" s="27">
        <v>3050</v>
      </c>
      <c r="W324" s="27" t="s">
        <v>57</v>
      </c>
      <c r="X324" s="88" t="s">
        <v>54</v>
      </c>
    </row>
    <row r="325" spans="15:24" x14ac:dyDescent="0.25">
      <c r="O325" s="37"/>
      <c r="P325" s="175"/>
      <c r="T325" s="29">
        <v>691</v>
      </c>
      <c r="U325" s="27" t="s">
        <v>353</v>
      </c>
      <c r="V325" s="27">
        <v>3080</v>
      </c>
      <c r="W325" s="27" t="s">
        <v>72</v>
      </c>
      <c r="X325" s="88" t="s">
        <v>60</v>
      </c>
    </row>
    <row r="326" spans="15:24" x14ac:dyDescent="0.25">
      <c r="O326" s="37"/>
      <c r="P326" s="175"/>
      <c r="T326" s="29">
        <v>692</v>
      </c>
      <c r="U326" s="27" t="s">
        <v>353</v>
      </c>
      <c r="V326" s="27">
        <v>3260</v>
      </c>
      <c r="W326" s="27" t="s">
        <v>61</v>
      </c>
      <c r="X326" s="88" t="s">
        <v>62</v>
      </c>
    </row>
    <row r="327" spans="15:24" x14ac:dyDescent="0.25">
      <c r="O327" s="37"/>
      <c r="P327" s="175"/>
      <c r="T327" s="29">
        <v>694</v>
      </c>
      <c r="U327" s="27" t="s">
        <v>353</v>
      </c>
      <c r="V327" s="27">
        <v>3061</v>
      </c>
      <c r="W327" s="27" t="s">
        <v>1838</v>
      </c>
      <c r="X327" s="88" t="s">
        <v>78</v>
      </c>
    </row>
    <row r="328" spans="15:24" x14ac:dyDescent="0.25">
      <c r="O328" s="37"/>
      <c r="P328" s="175"/>
      <c r="T328" s="29">
        <v>696</v>
      </c>
      <c r="U328" s="27" t="s">
        <v>353</v>
      </c>
      <c r="V328" s="27">
        <v>3190</v>
      </c>
      <c r="W328" s="27" t="s">
        <v>1248</v>
      </c>
      <c r="X328" s="88" t="s">
        <v>76</v>
      </c>
    </row>
    <row r="329" spans="15:24" x14ac:dyDescent="0.25">
      <c r="O329" s="37"/>
      <c r="P329" s="175"/>
      <c r="T329" s="29">
        <v>697</v>
      </c>
      <c r="U329" s="27" t="s">
        <v>353</v>
      </c>
      <c r="V329" s="27">
        <v>3170</v>
      </c>
      <c r="W329" s="27" t="s">
        <v>1247</v>
      </c>
      <c r="X329" s="88" t="s">
        <v>74</v>
      </c>
    </row>
    <row r="330" spans="15:24" x14ac:dyDescent="0.25">
      <c r="O330" s="37"/>
      <c r="P330" s="175"/>
      <c r="T330" s="29">
        <v>703</v>
      </c>
      <c r="U330" s="27" t="s">
        <v>1274</v>
      </c>
      <c r="V330" s="27">
        <v>3010</v>
      </c>
      <c r="W330" s="27" t="s">
        <v>53</v>
      </c>
      <c r="X330" s="88" t="s">
        <v>54</v>
      </c>
    </row>
    <row r="331" spans="15:24" x14ac:dyDescent="0.25">
      <c r="O331" s="37"/>
      <c r="P331" s="175"/>
      <c r="T331" s="29">
        <v>704</v>
      </c>
      <c r="U331" s="27" t="s">
        <v>1275</v>
      </c>
      <c r="V331" s="27">
        <v>3050</v>
      </c>
      <c r="W331" s="27" t="s">
        <v>57</v>
      </c>
      <c r="X331" s="88" t="s">
        <v>54</v>
      </c>
    </row>
    <row r="332" spans="15:24" x14ac:dyDescent="0.25">
      <c r="O332" s="37"/>
      <c r="P332" s="175"/>
      <c r="T332" s="29">
        <v>705</v>
      </c>
      <c r="U332" s="27" t="s">
        <v>354</v>
      </c>
      <c r="V332" s="27">
        <v>3170</v>
      </c>
      <c r="W332" s="27" t="s">
        <v>1247</v>
      </c>
      <c r="X332" s="88" t="s">
        <v>74</v>
      </c>
    </row>
    <row r="333" spans="15:24" x14ac:dyDescent="0.25">
      <c r="O333" s="37"/>
      <c r="P333" s="175"/>
      <c r="T333" s="29">
        <v>707</v>
      </c>
      <c r="U333" s="27" t="s">
        <v>355</v>
      </c>
      <c r="V333" s="27">
        <v>3190</v>
      </c>
      <c r="W333" s="27" t="s">
        <v>1248</v>
      </c>
      <c r="X333" s="88" t="s">
        <v>76</v>
      </c>
    </row>
    <row r="334" spans="15:24" x14ac:dyDescent="0.25">
      <c r="O334" s="37"/>
      <c r="P334" s="175"/>
      <c r="T334" s="29">
        <v>708</v>
      </c>
      <c r="U334" s="27" t="s">
        <v>356</v>
      </c>
      <c r="V334" s="27">
        <v>3300</v>
      </c>
      <c r="W334" s="27" t="s">
        <v>1254</v>
      </c>
      <c r="X334" s="88" t="s">
        <v>60</v>
      </c>
    </row>
    <row r="335" spans="15:24" x14ac:dyDescent="0.25">
      <c r="O335" s="37"/>
      <c r="P335" s="175"/>
      <c r="T335" s="29">
        <v>710</v>
      </c>
      <c r="U335" s="27" t="s">
        <v>357</v>
      </c>
      <c r="V335" s="27">
        <v>3170</v>
      </c>
      <c r="W335" s="27" t="s">
        <v>1247</v>
      </c>
      <c r="X335" s="88" t="s">
        <v>74</v>
      </c>
    </row>
    <row r="336" spans="15:24" x14ac:dyDescent="0.25">
      <c r="O336" s="37"/>
      <c r="P336" s="175"/>
      <c r="T336" s="29">
        <v>711</v>
      </c>
      <c r="U336" s="27" t="s">
        <v>358</v>
      </c>
      <c r="V336" s="27">
        <v>3260</v>
      </c>
      <c r="W336" s="27" t="s">
        <v>61</v>
      </c>
      <c r="X336" s="88" t="s">
        <v>62</v>
      </c>
    </row>
    <row r="337" spans="15:24" x14ac:dyDescent="0.25">
      <c r="O337" s="37"/>
      <c r="P337" s="175"/>
      <c r="T337" s="29">
        <v>720</v>
      </c>
      <c r="U337" s="27" t="s">
        <v>359</v>
      </c>
      <c r="V337" s="27">
        <v>3290</v>
      </c>
      <c r="W337" s="27" t="s">
        <v>1262</v>
      </c>
      <c r="X337" s="88" t="s">
        <v>62</v>
      </c>
    </row>
    <row r="338" spans="15:24" x14ac:dyDescent="0.25">
      <c r="O338" s="37"/>
      <c r="P338" s="175"/>
      <c r="T338" s="29">
        <v>722</v>
      </c>
      <c r="U338" s="27" t="s">
        <v>360</v>
      </c>
      <c r="V338" s="27">
        <v>3270</v>
      </c>
      <c r="W338" s="27" t="s">
        <v>108</v>
      </c>
      <c r="X338" s="88" t="s">
        <v>60</v>
      </c>
    </row>
    <row r="339" spans="15:24" x14ac:dyDescent="0.25">
      <c r="O339" s="37"/>
      <c r="P339" s="175"/>
      <c r="T339" s="29">
        <v>726</v>
      </c>
      <c r="U339" s="27" t="s">
        <v>361</v>
      </c>
      <c r="V339" s="27">
        <v>3050</v>
      </c>
      <c r="W339" s="27" t="s">
        <v>57</v>
      </c>
      <c r="X339" s="88" t="s">
        <v>54</v>
      </c>
    </row>
    <row r="340" spans="15:24" x14ac:dyDescent="0.25">
      <c r="O340" s="37"/>
      <c r="P340" s="175"/>
      <c r="T340" s="29">
        <v>729</v>
      </c>
      <c r="U340" s="27" t="s">
        <v>1276</v>
      </c>
      <c r="V340" s="27">
        <v>3170</v>
      </c>
      <c r="W340" s="27" t="s">
        <v>1247</v>
      </c>
      <c r="X340" s="88" t="s">
        <v>74</v>
      </c>
    </row>
    <row r="341" spans="15:24" x14ac:dyDescent="0.25">
      <c r="O341" s="37"/>
      <c r="P341" s="175"/>
      <c r="T341" s="29">
        <v>730</v>
      </c>
      <c r="U341" s="27" t="s">
        <v>362</v>
      </c>
      <c r="V341" s="27">
        <v>3130</v>
      </c>
      <c r="W341" s="27" t="s">
        <v>68</v>
      </c>
      <c r="X341" s="88" t="s">
        <v>65</v>
      </c>
    </row>
    <row r="342" spans="15:24" x14ac:dyDescent="0.25">
      <c r="O342" s="37"/>
      <c r="P342" s="175"/>
      <c r="T342" s="29">
        <v>731</v>
      </c>
      <c r="U342" s="27" t="s">
        <v>363</v>
      </c>
      <c r="V342" s="27">
        <v>3070</v>
      </c>
      <c r="W342" s="27" t="s">
        <v>73</v>
      </c>
      <c r="X342" s="88" t="s">
        <v>54</v>
      </c>
    </row>
    <row r="343" spans="15:24" x14ac:dyDescent="0.25">
      <c r="O343" s="37"/>
      <c r="P343" s="175"/>
      <c r="T343" s="29">
        <v>742</v>
      </c>
      <c r="U343" s="27" t="s">
        <v>364</v>
      </c>
      <c r="V343" s="27">
        <v>3160</v>
      </c>
      <c r="W343" s="27" t="s">
        <v>1256</v>
      </c>
      <c r="X343" s="88" t="s">
        <v>74</v>
      </c>
    </row>
    <row r="344" spans="15:24" x14ac:dyDescent="0.25">
      <c r="O344" s="37"/>
      <c r="P344" s="175"/>
      <c r="T344" s="29">
        <v>743</v>
      </c>
      <c r="U344" s="27" t="s">
        <v>364</v>
      </c>
      <c r="V344" s="27">
        <v>3130</v>
      </c>
      <c r="W344" s="27" t="s">
        <v>68</v>
      </c>
      <c r="X344" s="88" t="s">
        <v>65</v>
      </c>
    </row>
    <row r="345" spans="15:24" x14ac:dyDescent="0.25">
      <c r="O345" s="37"/>
      <c r="P345" s="175"/>
      <c r="T345" s="29">
        <v>749</v>
      </c>
      <c r="U345" s="27" t="s">
        <v>365</v>
      </c>
      <c r="V345" s="27">
        <v>3010</v>
      </c>
      <c r="W345" s="27" t="s">
        <v>53</v>
      </c>
      <c r="X345" s="88" t="s">
        <v>54</v>
      </c>
    </row>
    <row r="346" spans="15:24" x14ac:dyDescent="0.25">
      <c r="O346" s="37"/>
      <c r="P346" s="175"/>
      <c r="T346" s="29">
        <v>750</v>
      </c>
      <c r="U346" s="27" t="s">
        <v>366</v>
      </c>
      <c r="V346" s="27">
        <v>3280</v>
      </c>
      <c r="W346" s="27" t="s">
        <v>1242</v>
      </c>
      <c r="X346" s="88" t="s">
        <v>60</v>
      </c>
    </row>
    <row r="347" spans="15:24" x14ac:dyDescent="0.25">
      <c r="O347" s="37"/>
      <c r="P347" s="175"/>
      <c r="T347" s="29">
        <v>753</v>
      </c>
      <c r="U347" s="27" t="s">
        <v>367</v>
      </c>
      <c r="V347" s="27">
        <v>3050</v>
      </c>
      <c r="W347" s="27" t="s">
        <v>57</v>
      </c>
      <c r="X347" s="88" t="s">
        <v>54</v>
      </c>
    </row>
    <row r="348" spans="15:24" x14ac:dyDescent="0.25">
      <c r="O348" s="37"/>
      <c r="P348" s="175"/>
      <c r="T348" s="29">
        <v>759</v>
      </c>
      <c r="U348" s="27" t="s">
        <v>368</v>
      </c>
      <c r="V348" s="27">
        <v>3150</v>
      </c>
      <c r="W348" s="27" t="s">
        <v>86</v>
      </c>
      <c r="X348" s="88" t="s">
        <v>65</v>
      </c>
    </row>
    <row r="349" spans="15:24" x14ac:dyDescent="0.25">
      <c r="O349" s="37"/>
      <c r="P349" s="175"/>
      <c r="T349" s="29">
        <v>760</v>
      </c>
      <c r="U349" s="27" t="s">
        <v>369</v>
      </c>
      <c r="V349" s="27">
        <v>3190</v>
      </c>
      <c r="W349" s="27" t="s">
        <v>1248</v>
      </c>
      <c r="X349" s="88" t="s">
        <v>76</v>
      </c>
    </row>
    <row r="350" spans="15:24" x14ac:dyDescent="0.25">
      <c r="O350" s="37"/>
      <c r="P350" s="175"/>
      <c r="T350" s="29">
        <v>764</v>
      </c>
      <c r="U350" s="27" t="s">
        <v>370</v>
      </c>
      <c r="V350" s="27">
        <v>3030</v>
      </c>
      <c r="W350" s="27" t="s">
        <v>70</v>
      </c>
      <c r="X350" s="88" t="s">
        <v>65</v>
      </c>
    </row>
    <row r="351" spans="15:24" x14ac:dyDescent="0.25">
      <c r="O351" s="37"/>
      <c r="P351" s="175"/>
      <c r="T351" s="29">
        <v>765</v>
      </c>
      <c r="U351" s="27" t="s">
        <v>371</v>
      </c>
      <c r="V351" s="27">
        <v>3260</v>
      </c>
      <c r="W351" s="27" t="s">
        <v>61</v>
      </c>
      <c r="X351" s="88" t="s">
        <v>62</v>
      </c>
    </row>
    <row r="352" spans="15:24" x14ac:dyDescent="0.25">
      <c r="O352" s="37"/>
      <c r="P352" s="175"/>
      <c r="T352" s="29">
        <v>769</v>
      </c>
      <c r="U352" s="27" t="s">
        <v>372</v>
      </c>
      <c r="V352" s="27">
        <v>3190</v>
      </c>
      <c r="W352" s="27" t="s">
        <v>1248</v>
      </c>
      <c r="X352" s="88" t="s">
        <v>76</v>
      </c>
    </row>
    <row r="353" spans="15:24" x14ac:dyDescent="0.25">
      <c r="O353" s="37"/>
      <c r="P353" s="175"/>
      <c r="T353" s="29">
        <v>780</v>
      </c>
      <c r="U353" s="27" t="s">
        <v>373</v>
      </c>
      <c r="V353" s="27">
        <v>3040</v>
      </c>
      <c r="W353" s="27" t="s">
        <v>81</v>
      </c>
      <c r="X353" s="88" t="s">
        <v>65</v>
      </c>
    </row>
    <row r="354" spans="15:24" x14ac:dyDescent="0.25">
      <c r="O354" s="37"/>
      <c r="P354" s="175"/>
      <c r="T354" s="29">
        <v>781</v>
      </c>
      <c r="U354" s="27" t="s">
        <v>373</v>
      </c>
      <c r="V354" s="27">
        <v>3061</v>
      </c>
      <c r="W354" s="27" t="s">
        <v>1838</v>
      </c>
      <c r="X354" s="88" t="s">
        <v>78</v>
      </c>
    </row>
    <row r="355" spans="15:24" x14ac:dyDescent="0.25">
      <c r="O355" s="37"/>
      <c r="P355" s="175"/>
      <c r="T355" s="29">
        <v>784</v>
      </c>
      <c r="U355" s="27" t="s">
        <v>374</v>
      </c>
      <c r="V355" s="27">
        <v>3170</v>
      </c>
      <c r="W355" s="27" t="s">
        <v>1247</v>
      </c>
      <c r="X355" s="88" t="s">
        <v>74</v>
      </c>
    </row>
    <row r="356" spans="15:24" x14ac:dyDescent="0.25">
      <c r="O356" s="37"/>
      <c r="P356" s="175"/>
      <c r="T356" s="29">
        <v>793</v>
      </c>
      <c r="U356" s="27" t="s">
        <v>375</v>
      </c>
      <c r="V356" s="27">
        <v>3310</v>
      </c>
      <c r="W356" s="27" t="s">
        <v>90</v>
      </c>
      <c r="X356" s="88" t="s">
        <v>62</v>
      </c>
    </row>
    <row r="357" spans="15:24" x14ac:dyDescent="0.25">
      <c r="O357" s="37"/>
      <c r="P357" s="175"/>
      <c r="T357" s="29">
        <v>794</v>
      </c>
      <c r="U357" s="27" t="s">
        <v>375</v>
      </c>
      <c r="V357" s="27">
        <v>3300</v>
      </c>
      <c r="W357" s="27" t="s">
        <v>1254</v>
      </c>
      <c r="X357" s="88" t="s">
        <v>60</v>
      </c>
    </row>
    <row r="358" spans="15:24" x14ac:dyDescent="0.25">
      <c r="O358" s="37"/>
      <c r="P358" s="175"/>
      <c r="T358" s="29">
        <v>797</v>
      </c>
      <c r="U358" s="27" t="s">
        <v>1277</v>
      </c>
      <c r="V358" s="27">
        <v>3020</v>
      </c>
      <c r="W358" s="27" t="s">
        <v>64</v>
      </c>
      <c r="X358" s="88" t="s">
        <v>65</v>
      </c>
    </row>
    <row r="359" spans="15:24" x14ac:dyDescent="0.25">
      <c r="O359" s="37"/>
      <c r="P359" s="175"/>
      <c r="T359" s="29">
        <v>799</v>
      </c>
      <c r="U359" s="27" t="s">
        <v>1277</v>
      </c>
      <c r="V359" s="27">
        <v>3050</v>
      </c>
      <c r="W359" s="27" t="s">
        <v>57</v>
      </c>
      <c r="X359" s="88" t="s">
        <v>54</v>
      </c>
    </row>
    <row r="360" spans="15:24" x14ac:dyDescent="0.25">
      <c r="O360" s="37"/>
      <c r="P360" s="175"/>
      <c r="T360" s="29">
        <v>805</v>
      </c>
      <c r="U360" s="27" t="s">
        <v>376</v>
      </c>
      <c r="V360" s="27">
        <v>3240</v>
      </c>
      <c r="W360" s="27" t="s">
        <v>77</v>
      </c>
      <c r="X360" s="88" t="s">
        <v>60</v>
      </c>
    </row>
    <row r="361" spans="15:24" x14ac:dyDescent="0.25">
      <c r="O361" s="37"/>
      <c r="P361" s="175"/>
      <c r="T361" s="29">
        <v>810</v>
      </c>
      <c r="U361" s="27" t="s">
        <v>377</v>
      </c>
      <c r="V361" s="27">
        <v>3310</v>
      </c>
      <c r="W361" s="27" t="s">
        <v>90</v>
      </c>
      <c r="X361" s="88" t="s">
        <v>62</v>
      </c>
    </row>
    <row r="362" spans="15:24" x14ac:dyDescent="0.25">
      <c r="O362" s="37"/>
      <c r="P362" s="175"/>
      <c r="T362" s="29">
        <v>825</v>
      </c>
      <c r="U362" s="27" t="s">
        <v>1710</v>
      </c>
      <c r="V362" s="27">
        <v>3120</v>
      </c>
      <c r="W362" s="27" t="s">
        <v>1246</v>
      </c>
      <c r="X362" s="88" t="s">
        <v>60</v>
      </c>
    </row>
    <row r="363" spans="15:24" x14ac:dyDescent="0.25">
      <c r="O363" s="37"/>
      <c r="P363" s="175"/>
      <c r="T363" s="29">
        <v>826</v>
      </c>
      <c r="U363" s="27" t="s">
        <v>378</v>
      </c>
      <c r="V363" s="27">
        <v>3061</v>
      </c>
      <c r="W363" s="27" t="s">
        <v>1838</v>
      </c>
      <c r="X363" s="88" t="s">
        <v>78</v>
      </c>
    </row>
    <row r="364" spans="15:24" x14ac:dyDescent="0.25">
      <c r="O364" s="37"/>
      <c r="P364" s="175"/>
      <c r="T364" s="29">
        <v>830</v>
      </c>
      <c r="U364" s="27" t="s">
        <v>379</v>
      </c>
      <c r="V364" s="27">
        <v>3050</v>
      </c>
      <c r="W364" s="27" t="s">
        <v>57</v>
      </c>
      <c r="X364" s="88" t="s">
        <v>54</v>
      </c>
    </row>
    <row r="365" spans="15:24" x14ac:dyDescent="0.25">
      <c r="O365" s="37"/>
      <c r="P365" s="175"/>
      <c r="T365" s="29">
        <v>831</v>
      </c>
      <c r="U365" s="27" t="s">
        <v>380</v>
      </c>
      <c r="V365" s="27">
        <v>3070</v>
      </c>
      <c r="W365" s="27" t="s">
        <v>73</v>
      </c>
      <c r="X365" s="88" t="s">
        <v>54</v>
      </c>
    </row>
    <row r="366" spans="15:24" x14ac:dyDescent="0.25">
      <c r="O366" s="37"/>
      <c r="P366" s="175"/>
      <c r="T366" s="29">
        <v>837</v>
      </c>
      <c r="U366" s="27" t="s">
        <v>381</v>
      </c>
      <c r="V366" s="27">
        <v>3240</v>
      </c>
      <c r="W366" s="27" t="s">
        <v>77</v>
      </c>
      <c r="X366" s="88" t="s">
        <v>60</v>
      </c>
    </row>
    <row r="367" spans="15:24" x14ac:dyDescent="0.25">
      <c r="O367" s="37"/>
      <c r="P367" s="175"/>
      <c r="T367" s="29">
        <v>839</v>
      </c>
      <c r="U367" s="27" t="s">
        <v>382</v>
      </c>
      <c r="V367" s="27">
        <v>3070</v>
      </c>
      <c r="W367" s="27" t="s">
        <v>73</v>
      </c>
      <c r="X367" s="88" t="s">
        <v>54</v>
      </c>
    </row>
    <row r="368" spans="15:24" x14ac:dyDescent="0.25">
      <c r="O368" s="37"/>
      <c r="P368" s="175"/>
      <c r="T368" s="29">
        <v>840</v>
      </c>
      <c r="U368" s="27" t="s">
        <v>382</v>
      </c>
      <c r="V368" s="27">
        <v>3240</v>
      </c>
      <c r="W368" s="27" t="s">
        <v>77</v>
      </c>
      <c r="X368" s="88" t="s">
        <v>60</v>
      </c>
    </row>
    <row r="369" spans="15:24" x14ac:dyDescent="0.25">
      <c r="O369" s="37"/>
      <c r="P369" s="175"/>
      <c r="T369" s="29">
        <v>842</v>
      </c>
      <c r="U369" s="27" t="s">
        <v>382</v>
      </c>
      <c r="V369" s="27">
        <v>3250</v>
      </c>
      <c r="W369" s="27" t="s">
        <v>153</v>
      </c>
      <c r="X369" s="88" t="s">
        <v>62</v>
      </c>
    </row>
    <row r="370" spans="15:24" x14ac:dyDescent="0.25">
      <c r="O370" s="37"/>
      <c r="P370" s="175"/>
      <c r="T370" s="29">
        <v>848</v>
      </c>
      <c r="U370" s="27" t="s">
        <v>383</v>
      </c>
      <c r="V370" s="27">
        <v>3010</v>
      </c>
      <c r="W370" s="27" t="s">
        <v>53</v>
      </c>
      <c r="X370" s="88" t="s">
        <v>54</v>
      </c>
    </row>
    <row r="371" spans="15:24" x14ac:dyDescent="0.25">
      <c r="O371" s="37"/>
      <c r="P371" s="175"/>
      <c r="T371" s="29">
        <v>852</v>
      </c>
      <c r="U371" s="27" t="s">
        <v>384</v>
      </c>
      <c r="V371" s="27">
        <v>3190</v>
      </c>
      <c r="W371" s="27" t="s">
        <v>1248</v>
      </c>
      <c r="X371" s="88" t="s">
        <v>76</v>
      </c>
    </row>
    <row r="372" spans="15:24" x14ac:dyDescent="0.25">
      <c r="O372" s="37"/>
      <c r="P372" s="175"/>
      <c r="T372" s="29">
        <v>853</v>
      </c>
      <c r="U372" s="27" t="s">
        <v>385</v>
      </c>
      <c r="V372" s="27">
        <v>3210</v>
      </c>
      <c r="W372" s="27" t="s">
        <v>126</v>
      </c>
      <c r="X372" s="88" t="s">
        <v>65</v>
      </c>
    </row>
    <row r="373" spans="15:24" x14ac:dyDescent="0.25">
      <c r="O373" s="37"/>
      <c r="P373" s="175"/>
      <c r="T373" s="29">
        <v>854</v>
      </c>
      <c r="U373" s="27" t="s">
        <v>386</v>
      </c>
      <c r="V373" s="27">
        <v>3230</v>
      </c>
      <c r="W373" s="27" t="s">
        <v>1261</v>
      </c>
      <c r="X373" s="88" t="s">
        <v>62</v>
      </c>
    </row>
    <row r="374" spans="15:24" x14ac:dyDescent="0.25">
      <c r="O374" s="37"/>
      <c r="P374" s="175"/>
      <c r="T374" s="29">
        <v>862</v>
      </c>
      <c r="U374" s="27" t="s">
        <v>1711</v>
      </c>
      <c r="V374" s="27">
        <v>3020</v>
      </c>
      <c r="W374" s="27" t="s">
        <v>64</v>
      </c>
      <c r="X374" s="88" t="s">
        <v>65</v>
      </c>
    </row>
    <row r="375" spans="15:24" x14ac:dyDescent="0.25">
      <c r="O375" s="37"/>
      <c r="P375" s="175"/>
      <c r="T375" s="29">
        <v>869</v>
      </c>
      <c r="U375" s="27" t="s">
        <v>387</v>
      </c>
      <c r="V375" s="27">
        <v>3300</v>
      </c>
      <c r="W375" s="27" t="s">
        <v>1254</v>
      </c>
      <c r="X375" s="88" t="s">
        <v>60</v>
      </c>
    </row>
    <row r="376" spans="15:24" x14ac:dyDescent="0.25">
      <c r="O376" s="37"/>
      <c r="P376" s="175"/>
      <c r="T376" s="29">
        <v>870</v>
      </c>
      <c r="U376" s="27" t="s">
        <v>387</v>
      </c>
      <c r="V376" s="27">
        <v>3290</v>
      </c>
      <c r="W376" s="27" t="s">
        <v>1262</v>
      </c>
      <c r="X376" s="88" t="s">
        <v>62</v>
      </c>
    </row>
    <row r="377" spans="15:24" x14ac:dyDescent="0.25">
      <c r="O377" s="37"/>
      <c r="P377" s="175"/>
      <c r="T377" s="29">
        <v>871</v>
      </c>
      <c r="U377" s="27" t="s">
        <v>388</v>
      </c>
      <c r="V377" s="27">
        <v>3070</v>
      </c>
      <c r="W377" s="27" t="s">
        <v>73</v>
      </c>
      <c r="X377" s="88" t="s">
        <v>54</v>
      </c>
    </row>
    <row r="378" spans="15:24" x14ac:dyDescent="0.25">
      <c r="O378" s="37"/>
      <c r="P378" s="175"/>
      <c r="T378" s="29">
        <v>872</v>
      </c>
      <c r="U378" s="27" t="s">
        <v>389</v>
      </c>
      <c r="V378" s="27">
        <v>3060</v>
      </c>
      <c r="W378" s="27" t="s">
        <v>1251</v>
      </c>
      <c r="X378" s="88" t="s">
        <v>65</v>
      </c>
    </row>
    <row r="379" spans="15:24" x14ac:dyDescent="0.25">
      <c r="O379" s="37"/>
      <c r="P379" s="175"/>
      <c r="T379" s="29">
        <v>875</v>
      </c>
      <c r="U379" s="27" t="s">
        <v>390</v>
      </c>
      <c r="V379" s="27">
        <v>3180</v>
      </c>
      <c r="W379" s="27" t="s">
        <v>146</v>
      </c>
      <c r="X379" s="88" t="s">
        <v>62</v>
      </c>
    </row>
    <row r="380" spans="15:24" x14ac:dyDescent="0.25">
      <c r="O380" s="37"/>
      <c r="P380" s="175"/>
      <c r="T380" s="29">
        <v>876</v>
      </c>
      <c r="U380" s="27" t="s">
        <v>391</v>
      </c>
      <c r="V380" s="27">
        <v>3200</v>
      </c>
      <c r="W380" s="27" t="s">
        <v>103</v>
      </c>
      <c r="X380" s="88" t="s">
        <v>60</v>
      </c>
    </row>
    <row r="381" spans="15:24" x14ac:dyDescent="0.25">
      <c r="O381" s="37"/>
      <c r="P381" s="175"/>
      <c r="T381" s="29">
        <v>877</v>
      </c>
      <c r="U381" s="27" t="s">
        <v>392</v>
      </c>
      <c r="V381" s="27">
        <v>3190</v>
      </c>
      <c r="W381" s="27" t="s">
        <v>1248</v>
      </c>
      <c r="X381" s="88" t="s">
        <v>76</v>
      </c>
    </row>
    <row r="382" spans="15:24" x14ac:dyDescent="0.25">
      <c r="O382" s="37"/>
      <c r="P382" s="175"/>
      <c r="T382" s="29">
        <v>878</v>
      </c>
      <c r="U382" s="27" t="s">
        <v>393</v>
      </c>
      <c r="V382" s="27">
        <v>3210</v>
      </c>
      <c r="W382" s="27" t="s">
        <v>126</v>
      </c>
      <c r="X382" s="88" t="s">
        <v>65</v>
      </c>
    </row>
    <row r="383" spans="15:24" x14ac:dyDescent="0.25">
      <c r="O383" s="37"/>
      <c r="P383" s="175"/>
      <c r="T383" s="29">
        <v>880</v>
      </c>
      <c r="U383" s="27" t="s">
        <v>298</v>
      </c>
      <c r="V383" s="27">
        <v>3240</v>
      </c>
      <c r="W383" s="27" t="s">
        <v>77</v>
      </c>
      <c r="X383" s="88" t="s">
        <v>60</v>
      </c>
    </row>
    <row r="384" spans="15:24" x14ac:dyDescent="0.25">
      <c r="O384" s="37"/>
      <c r="P384" s="175"/>
      <c r="T384" s="29">
        <v>881</v>
      </c>
      <c r="U384" s="27" t="s">
        <v>394</v>
      </c>
      <c r="V384" s="27">
        <v>3190</v>
      </c>
      <c r="W384" s="27" t="s">
        <v>1248</v>
      </c>
      <c r="X384" s="88" t="s">
        <v>76</v>
      </c>
    </row>
    <row r="385" spans="15:24" x14ac:dyDescent="0.25">
      <c r="O385" s="37"/>
      <c r="P385" s="175"/>
      <c r="T385" s="29">
        <v>887</v>
      </c>
      <c r="U385" s="27" t="s">
        <v>395</v>
      </c>
      <c r="V385" s="27">
        <v>3080</v>
      </c>
      <c r="W385" s="27" t="s">
        <v>72</v>
      </c>
      <c r="X385" s="88" t="s">
        <v>60</v>
      </c>
    </row>
    <row r="386" spans="15:24" x14ac:dyDescent="0.25">
      <c r="O386" s="37"/>
      <c r="P386" s="175"/>
      <c r="T386" s="29">
        <v>890</v>
      </c>
      <c r="U386" s="27" t="s">
        <v>396</v>
      </c>
      <c r="V386" s="27">
        <v>3190</v>
      </c>
      <c r="W386" s="27" t="s">
        <v>1248</v>
      </c>
      <c r="X386" s="88" t="s">
        <v>76</v>
      </c>
    </row>
    <row r="387" spans="15:24" x14ac:dyDescent="0.25">
      <c r="O387" s="37"/>
      <c r="P387" s="175"/>
      <c r="T387" s="29">
        <v>891</v>
      </c>
      <c r="U387" s="27" t="s">
        <v>1924</v>
      </c>
      <c r="V387" s="27">
        <v>3230</v>
      </c>
      <c r="W387" s="27" t="s">
        <v>1261</v>
      </c>
      <c r="X387" s="88" t="s">
        <v>62</v>
      </c>
    </row>
    <row r="388" spans="15:24" x14ac:dyDescent="0.25">
      <c r="O388" s="37"/>
      <c r="P388" s="175"/>
      <c r="T388" s="29">
        <v>893</v>
      </c>
      <c r="U388" s="27" t="s">
        <v>1278</v>
      </c>
      <c r="V388" s="27">
        <v>3150</v>
      </c>
      <c r="W388" s="27" t="s">
        <v>86</v>
      </c>
      <c r="X388" s="88" t="s">
        <v>65</v>
      </c>
    </row>
    <row r="389" spans="15:24" x14ac:dyDescent="0.25">
      <c r="O389" s="37"/>
      <c r="P389" s="175"/>
      <c r="T389" s="29">
        <v>894</v>
      </c>
      <c r="U389" s="27" t="s">
        <v>397</v>
      </c>
      <c r="V389" s="27">
        <v>3150</v>
      </c>
      <c r="W389" s="27" t="s">
        <v>86</v>
      </c>
      <c r="X389" s="88" t="s">
        <v>65</v>
      </c>
    </row>
    <row r="390" spans="15:24" x14ac:dyDescent="0.25">
      <c r="O390" s="37"/>
      <c r="P390" s="175"/>
      <c r="T390" s="29">
        <v>900</v>
      </c>
      <c r="U390" s="27" t="s">
        <v>398</v>
      </c>
      <c r="V390" s="27">
        <v>3160</v>
      </c>
      <c r="W390" s="27" t="s">
        <v>1256</v>
      </c>
      <c r="X390" s="88" t="s">
        <v>74</v>
      </c>
    </row>
    <row r="391" spans="15:24" x14ac:dyDescent="0.25">
      <c r="O391" s="37"/>
      <c r="P391" s="175"/>
      <c r="T391" s="29">
        <v>907</v>
      </c>
      <c r="U391" s="27" t="s">
        <v>399</v>
      </c>
      <c r="V391" s="27">
        <v>3210</v>
      </c>
      <c r="W391" s="27" t="s">
        <v>126</v>
      </c>
      <c r="X391" s="88" t="s">
        <v>65</v>
      </c>
    </row>
    <row r="392" spans="15:24" x14ac:dyDescent="0.25">
      <c r="O392" s="37"/>
      <c r="P392" s="175"/>
      <c r="T392" s="29">
        <v>908</v>
      </c>
      <c r="U392" s="27" t="s">
        <v>399</v>
      </c>
      <c r="V392" s="27">
        <v>3190</v>
      </c>
      <c r="W392" s="27" t="s">
        <v>1248</v>
      </c>
      <c r="X392" s="88" t="s">
        <v>76</v>
      </c>
    </row>
    <row r="393" spans="15:24" x14ac:dyDescent="0.25">
      <c r="O393" s="37"/>
      <c r="P393" s="175"/>
      <c r="T393" s="29">
        <v>914</v>
      </c>
      <c r="U393" s="27" t="s">
        <v>400</v>
      </c>
      <c r="V393" s="27">
        <v>3070</v>
      </c>
      <c r="W393" s="27" t="s">
        <v>73</v>
      </c>
      <c r="X393" s="88" t="s">
        <v>54</v>
      </c>
    </row>
    <row r="394" spans="15:24" x14ac:dyDescent="0.25">
      <c r="O394" s="37"/>
      <c r="P394" s="175"/>
      <c r="T394" s="29">
        <v>915</v>
      </c>
      <c r="U394" s="27" t="s">
        <v>400</v>
      </c>
      <c r="V394" s="27">
        <v>3240</v>
      </c>
      <c r="W394" s="27" t="s">
        <v>77</v>
      </c>
      <c r="X394" s="88" t="s">
        <v>60</v>
      </c>
    </row>
    <row r="395" spans="15:24" x14ac:dyDescent="0.25">
      <c r="O395" s="37"/>
      <c r="P395" s="175"/>
      <c r="T395" s="29">
        <v>916</v>
      </c>
      <c r="U395" s="27" t="s">
        <v>401</v>
      </c>
      <c r="V395" s="27">
        <v>3230</v>
      </c>
      <c r="W395" s="27" t="s">
        <v>1261</v>
      </c>
      <c r="X395" s="88" t="s">
        <v>62</v>
      </c>
    </row>
    <row r="396" spans="15:24" x14ac:dyDescent="0.25">
      <c r="O396" s="37"/>
      <c r="P396" s="175"/>
      <c r="T396" s="29">
        <v>917</v>
      </c>
      <c r="U396" s="27" t="s">
        <v>402</v>
      </c>
      <c r="V396" s="27">
        <v>3280</v>
      </c>
      <c r="W396" s="27" t="s">
        <v>1242</v>
      </c>
      <c r="X396" s="88" t="s">
        <v>60</v>
      </c>
    </row>
    <row r="397" spans="15:24" x14ac:dyDescent="0.25">
      <c r="O397" s="37"/>
      <c r="P397" s="175"/>
      <c r="T397" s="29">
        <v>918</v>
      </c>
      <c r="U397" s="27" t="s">
        <v>402</v>
      </c>
      <c r="V397" s="27">
        <v>3290</v>
      </c>
      <c r="W397" s="27" t="s">
        <v>1262</v>
      </c>
      <c r="X397" s="88" t="s">
        <v>62</v>
      </c>
    </row>
    <row r="398" spans="15:24" x14ac:dyDescent="0.25">
      <c r="O398" s="37"/>
      <c r="P398" s="175"/>
      <c r="T398" s="29">
        <v>919</v>
      </c>
      <c r="U398" s="27" t="s">
        <v>403</v>
      </c>
      <c r="V398" s="27">
        <v>3240</v>
      </c>
      <c r="W398" s="27" t="s">
        <v>77</v>
      </c>
      <c r="X398" s="88" t="s">
        <v>60</v>
      </c>
    </row>
    <row r="399" spans="15:24" x14ac:dyDescent="0.25">
      <c r="O399" s="37"/>
      <c r="P399" s="175"/>
      <c r="T399" s="29">
        <v>920</v>
      </c>
      <c r="U399" s="27" t="s">
        <v>404</v>
      </c>
      <c r="V399" s="27">
        <v>3190</v>
      </c>
      <c r="W399" s="27" t="s">
        <v>1248</v>
      </c>
      <c r="X399" s="88" t="s">
        <v>76</v>
      </c>
    </row>
    <row r="400" spans="15:24" x14ac:dyDescent="0.25">
      <c r="O400" s="37"/>
      <c r="P400" s="175"/>
      <c r="T400" s="29">
        <v>921</v>
      </c>
      <c r="U400" s="27" t="s">
        <v>405</v>
      </c>
      <c r="V400" s="27">
        <v>3060</v>
      </c>
      <c r="W400" s="27" t="s">
        <v>1251</v>
      </c>
      <c r="X400" s="88" t="s">
        <v>65</v>
      </c>
    </row>
    <row r="401" spans="15:24" x14ac:dyDescent="0.25">
      <c r="O401" s="37"/>
      <c r="P401" s="175"/>
      <c r="T401" s="29">
        <v>924</v>
      </c>
      <c r="U401" s="27" t="s">
        <v>406</v>
      </c>
      <c r="V401" s="27">
        <v>3070</v>
      </c>
      <c r="W401" s="27" t="s">
        <v>73</v>
      </c>
      <c r="X401" s="88" t="s">
        <v>54</v>
      </c>
    </row>
    <row r="402" spans="15:24" x14ac:dyDescent="0.25">
      <c r="O402" s="37"/>
      <c r="P402" s="175"/>
      <c r="T402" s="29">
        <v>925</v>
      </c>
      <c r="U402" s="27" t="s">
        <v>407</v>
      </c>
      <c r="V402" s="27">
        <v>3030</v>
      </c>
      <c r="W402" s="27" t="s">
        <v>70</v>
      </c>
      <c r="X402" s="88" t="s">
        <v>65</v>
      </c>
    </row>
    <row r="403" spans="15:24" x14ac:dyDescent="0.25">
      <c r="O403" s="37"/>
      <c r="P403" s="175"/>
      <c r="T403" s="29">
        <v>927</v>
      </c>
      <c r="U403" s="27" t="s">
        <v>1279</v>
      </c>
      <c r="V403" s="27">
        <v>3290</v>
      </c>
      <c r="W403" s="27" t="s">
        <v>1262</v>
      </c>
      <c r="X403" s="88" t="s">
        <v>62</v>
      </c>
    </row>
    <row r="404" spans="15:24" x14ac:dyDescent="0.25">
      <c r="O404" s="37"/>
      <c r="P404" s="175"/>
      <c r="T404" s="29">
        <v>928</v>
      </c>
      <c r="U404" s="27" t="s">
        <v>408</v>
      </c>
      <c r="V404" s="27">
        <v>3050</v>
      </c>
      <c r="W404" s="27" t="s">
        <v>57</v>
      </c>
      <c r="X404" s="88" t="s">
        <v>54</v>
      </c>
    </row>
    <row r="405" spans="15:24" x14ac:dyDescent="0.25">
      <c r="O405" s="37"/>
      <c r="P405" s="175"/>
      <c r="T405" s="29">
        <v>929</v>
      </c>
      <c r="U405" s="27" t="s">
        <v>409</v>
      </c>
      <c r="V405" s="27">
        <v>3020</v>
      </c>
      <c r="W405" s="27" t="s">
        <v>64</v>
      </c>
      <c r="X405" s="88" t="s">
        <v>65</v>
      </c>
    </row>
    <row r="406" spans="15:24" x14ac:dyDescent="0.25">
      <c r="O406" s="37"/>
      <c r="P406" s="175"/>
      <c r="T406" s="29">
        <v>932</v>
      </c>
      <c r="U406" s="27" t="s">
        <v>1933</v>
      </c>
      <c r="V406" s="27">
        <v>3020</v>
      </c>
      <c r="W406" s="27" t="s">
        <v>64</v>
      </c>
      <c r="X406" s="88" t="s">
        <v>65</v>
      </c>
    </row>
    <row r="407" spans="15:24" x14ac:dyDescent="0.25">
      <c r="O407" s="37"/>
      <c r="P407" s="175"/>
      <c r="T407" s="29">
        <v>933</v>
      </c>
      <c r="U407" s="27" t="s">
        <v>410</v>
      </c>
      <c r="V407" s="27">
        <v>3130</v>
      </c>
      <c r="W407" s="27" t="s">
        <v>68</v>
      </c>
      <c r="X407" s="88" t="s">
        <v>65</v>
      </c>
    </row>
    <row r="408" spans="15:24" x14ac:dyDescent="0.25">
      <c r="O408" s="37"/>
      <c r="P408" s="175"/>
      <c r="T408" s="29">
        <v>934</v>
      </c>
      <c r="U408" s="27" t="s">
        <v>411</v>
      </c>
      <c r="V408" s="27">
        <v>3290</v>
      </c>
      <c r="W408" s="27" t="s">
        <v>1262</v>
      </c>
      <c r="X408" s="88" t="s">
        <v>62</v>
      </c>
    </row>
    <row r="409" spans="15:24" x14ac:dyDescent="0.25">
      <c r="O409" s="37"/>
      <c r="P409" s="175"/>
      <c r="T409" s="29">
        <v>935</v>
      </c>
      <c r="U409" s="27" t="s">
        <v>1280</v>
      </c>
      <c r="V409" s="27">
        <v>3310</v>
      </c>
      <c r="W409" s="27" t="s">
        <v>90</v>
      </c>
      <c r="X409" s="88" t="s">
        <v>62</v>
      </c>
    </row>
    <row r="410" spans="15:24" x14ac:dyDescent="0.25">
      <c r="O410" s="37"/>
      <c r="P410" s="175"/>
      <c r="T410" s="29">
        <v>936</v>
      </c>
      <c r="U410" s="27" t="s">
        <v>412</v>
      </c>
      <c r="V410" s="27">
        <v>3250</v>
      </c>
      <c r="W410" s="27" t="s">
        <v>153</v>
      </c>
      <c r="X410" s="88" t="s">
        <v>62</v>
      </c>
    </row>
    <row r="411" spans="15:24" x14ac:dyDescent="0.25">
      <c r="O411" s="37"/>
      <c r="P411" s="175"/>
      <c r="T411" s="29">
        <v>937</v>
      </c>
      <c r="U411" s="27" t="s">
        <v>1281</v>
      </c>
      <c r="V411" s="27">
        <v>3090</v>
      </c>
      <c r="W411" s="27" t="s">
        <v>82</v>
      </c>
      <c r="X411" s="88" t="s">
        <v>65</v>
      </c>
    </row>
    <row r="412" spans="15:24" x14ac:dyDescent="0.25">
      <c r="O412" s="37"/>
      <c r="P412" s="175"/>
      <c r="T412" s="29">
        <v>938</v>
      </c>
      <c r="U412" s="27" t="s">
        <v>413</v>
      </c>
      <c r="V412" s="27">
        <v>3280</v>
      </c>
      <c r="W412" s="27" t="s">
        <v>1242</v>
      </c>
      <c r="X412" s="88" t="s">
        <v>60</v>
      </c>
    </row>
    <row r="413" spans="15:24" x14ac:dyDescent="0.25">
      <c r="O413" s="37"/>
      <c r="P413" s="175"/>
      <c r="T413" s="29">
        <v>940</v>
      </c>
      <c r="U413" s="27" t="s">
        <v>414</v>
      </c>
      <c r="V413" s="27">
        <v>3290</v>
      </c>
      <c r="W413" s="27" t="s">
        <v>1262</v>
      </c>
      <c r="X413" s="88" t="s">
        <v>62</v>
      </c>
    </row>
    <row r="414" spans="15:24" x14ac:dyDescent="0.25">
      <c r="O414" s="37"/>
      <c r="P414" s="175"/>
      <c r="T414" s="29">
        <v>941</v>
      </c>
      <c r="U414" s="27" t="s">
        <v>415</v>
      </c>
      <c r="V414" s="27">
        <v>3260</v>
      </c>
      <c r="W414" s="27" t="s">
        <v>61</v>
      </c>
      <c r="X414" s="88" t="s">
        <v>62</v>
      </c>
    </row>
    <row r="415" spans="15:24" x14ac:dyDescent="0.25">
      <c r="O415" s="37"/>
      <c r="P415" s="175"/>
      <c r="T415" s="29">
        <v>942</v>
      </c>
      <c r="U415" s="27" t="s">
        <v>1932</v>
      </c>
      <c r="V415" s="27">
        <v>3090</v>
      </c>
      <c r="W415" s="27" t="s">
        <v>82</v>
      </c>
      <c r="X415" s="88" t="s">
        <v>65</v>
      </c>
    </row>
    <row r="416" spans="15:24" x14ac:dyDescent="0.25">
      <c r="O416" s="37"/>
      <c r="P416" s="175"/>
      <c r="T416" s="29">
        <v>944</v>
      </c>
      <c r="U416" s="27" t="s">
        <v>416</v>
      </c>
      <c r="V416" s="27">
        <v>3080</v>
      </c>
      <c r="W416" s="27" t="s">
        <v>72</v>
      </c>
      <c r="X416" s="88" t="s">
        <v>60</v>
      </c>
    </row>
    <row r="417" spans="15:24" x14ac:dyDescent="0.25">
      <c r="O417" s="37"/>
      <c r="P417" s="175"/>
      <c r="T417" s="29">
        <v>945</v>
      </c>
      <c r="U417" s="27" t="s">
        <v>417</v>
      </c>
      <c r="V417" s="27">
        <v>3110</v>
      </c>
      <c r="W417" s="27" t="s">
        <v>190</v>
      </c>
      <c r="X417" s="88" t="s">
        <v>65</v>
      </c>
    </row>
    <row r="418" spans="15:24" x14ac:dyDescent="0.25">
      <c r="O418" s="37"/>
      <c r="P418" s="175"/>
      <c r="T418" s="29">
        <v>947</v>
      </c>
      <c r="U418" s="27" t="s">
        <v>162</v>
      </c>
      <c r="V418" s="27">
        <v>3240</v>
      </c>
      <c r="W418" s="27" t="s">
        <v>77</v>
      </c>
      <c r="X418" s="88" t="s">
        <v>60</v>
      </c>
    </row>
    <row r="419" spans="15:24" x14ac:dyDescent="0.25">
      <c r="O419" s="37"/>
      <c r="P419" s="175"/>
      <c r="T419" s="29">
        <v>948</v>
      </c>
      <c r="U419" s="27" t="s">
        <v>418</v>
      </c>
      <c r="V419" s="27">
        <v>3010</v>
      </c>
      <c r="W419" s="27" t="s">
        <v>53</v>
      </c>
      <c r="X419" s="88" t="s">
        <v>54</v>
      </c>
    </row>
    <row r="420" spans="15:24" x14ac:dyDescent="0.25">
      <c r="O420" s="37"/>
      <c r="P420" s="175"/>
      <c r="T420" s="29">
        <v>949</v>
      </c>
      <c r="U420" s="27" t="s">
        <v>419</v>
      </c>
      <c r="V420" s="27">
        <v>3080</v>
      </c>
      <c r="W420" s="27" t="s">
        <v>72</v>
      </c>
      <c r="X420" s="88" t="s">
        <v>60</v>
      </c>
    </row>
    <row r="421" spans="15:24" x14ac:dyDescent="0.25">
      <c r="O421" s="37"/>
      <c r="P421" s="175"/>
      <c r="T421" s="29">
        <v>950</v>
      </c>
      <c r="U421" s="27" t="s">
        <v>420</v>
      </c>
      <c r="V421" s="27">
        <v>3040</v>
      </c>
      <c r="W421" s="27" t="s">
        <v>81</v>
      </c>
      <c r="X421" s="88" t="s">
        <v>65</v>
      </c>
    </row>
    <row r="422" spans="15:24" x14ac:dyDescent="0.25">
      <c r="O422" s="37"/>
      <c r="P422" s="175"/>
      <c r="T422" s="29">
        <v>952</v>
      </c>
      <c r="U422" s="27" t="s">
        <v>421</v>
      </c>
      <c r="V422" s="27">
        <v>3061</v>
      </c>
      <c r="W422" s="27" t="s">
        <v>1838</v>
      </c>
      <c r="X422" s="88" t="s">
        <v>78</v>
      </c>
    </row>
    <row r="423" spans="15:24" x14ac:dyDescent="0.25">
      <c r="O423" s="37"/>
      <c r="P423" s="175"/>
      <c r="T423" s="29">
        <v>953</v>
      </c>
      <c r="U423" s="27" t="s">
        <v>422</v>
      </c>
      <c r="V423" s="27">
        <v>3061</v>
      </c>
      <c r="W423" s="27" t="s">
        <v>1838</v>
      </c>
      <c r="X423" s="88" t="s">
        <v>78</v>
      </c>
    </row>
    <row r="424" spans="15:24" x14ac:dyDescent="0.25">
      <c r="O424" s="37"/>
      <c r="P424" s="175"/>
      <c r="T424" s="29">
        <v>955</v>
      </c>
      <c r="U424" s="27" t="s">
        <v>423</v>
      </c>
      <c r="V424" s="27">
        <v>3250</v>
      </c>
      <c r="W424" s="27" t="s">
        <v>153</v>
      </c>
      <c r="X424" s="88" t="s">
        <v>62</v>
      </c>
    </row>
    <row r="425" spans="15:24" x14ac:dyDescent="0.25">
      <c r="O425" s="37"/>
      <c r="P425" s="175"/>
      <c r="T425" s="29">
        <v>960</v>
      </c>
      <c r="U425" s="27" t="s">
        <v>424</v>
      </c>
      <c r="V425" s="27">
        <v>3190</v>
      </c>
      <c r="W425" s="27" t="s">
        <v>1248</v>
      </c>
      <c r="X425" s="88" t="s">
        <v>76</v>
      </c>
    </row>
    <row r="426" spans="15:24" x14ac:dyDescent="0.25">
      <c r="O426" s="37"/>
      <c r="P426" s="175"/>
      <c r="T426" s="29">
        <v>961</v>
      </c>
      <c r="U426" s="27" t="s">
        <v>425</v>
      </c>
      <c r="V426" s="27">
        <v>3170</v>
      </c>
      <c r="W426" s="27" t="s">
        <v>1247</v>
      </c>
      <c r="X426" s="88" t="s">
        <v>74</v>
      </c>
    </row>
    <row r="427" spans="15:24" x14ac:dyDescent="0.25">
      <c r="O427" s="37"/>
      <c r="P427" s="175"/>
      <c r="T427" s="29">
        <v>964</v>
      </c>
      <c r="U427" s="27" t="s">
        <v>426</v>
      </c>
      <c r="V427" s="27">
        <v>3260</v>
      </c>
      <c r="W427" s="27" t="s">
        <v>61</v>
      </c>
      <c r="X427" s="88" t="s">
        <v>62</v>
      </c>
    </row>
    <row r="428" spans="15:24" x14ac:dyDescent="0.25">
      <c r="O428" s="37"/>
      <c r="P428" s="175"/>
      <c r="T428" s="29">
        <v>965</v>
      </c>
      <c r="U428" s="27" t="s">
        <v>427</v>
      </c>
      <c r="V428" s="27">
        <v>3180</v>
      </c>
      <c r="W428" s="27" t="s">
        <v>146</v>
      </c>
      <c r="X428" s="88" t="s">
        <v>62</v>
      </c>
    </row>
    <row r="429" spans="15:24" x14ac:dyDescent="0.25">
      <c r="O429" s="37"/>
      <c r="P429" s="175"/>
      <c r="T429" s="29">
        <v>969</v>
      </c>
      <c r="U429" s="27" t="s">
        <v>428</v>
      </c>
      <c r="V429" s="27">
        <v>3060</v>
      </c>
      <c r="W429" s="27" t="s">
        <v>1251</v>
      </c>
      <c r="X429" s="88" t="s">
        <v>65</v>
      </c>
    </row>
    <row r="430" spans="15:24" x14ac:dyDescent="0.25">
      <c r="O430" s="37"/>
      <c r="P430" s="175"/>
      <c r="T430" s="29">
        <v>970</v>
      </c>
      <c r="U430" s="27" t="s">
        <v>429</v>
      </c>
      <c r="V430" s="27">
        <v>3070</v>
      </c>
      <c r="W430" s="27" t="s">
        <v>73</v>
      </c>
      <c r="X430" s="88" t="s">
        <v>54</v>
      </c>
    </row>
    <row r="431" spans="15:24" x14ac:dyDescent="0.25">
      <c r="O431" s="37"/>
      <c r="P431" s="175"/>
      <c r="T431" s="29">
        <v>971</v>
      </c>
      <c r="U431" s="27" t="s">
        <v>430</v>
      </c>
      <c r="V431" s="27">
        <v>3160</v>
      </c>
      <c r="W431" s="27" t="s">
        <v>1256</v>
      </c>
      <c r="X431" s="88" t="s">
        <v>74</v>
      </c>
    </row>
    <row r="432" spans="15:24" x14ac:dyDescent="0.25">
      <c r="O432" s="37"/>
      <c r="P432" s="175"/>
      <c r="T432" s="29">
        <v>972</v>
      </c>
      <c r="U432" s="27" t="s">
        <v>431</v>
      </c>
      <c r="V432" s="27">
        <v>3290</v>
      </c>
      <c r="W432" s="27" t="s">
        <v>1262</v>
      </c>
      <c r="X432" s="88" t="s">
        <v>62</v>
      </c>
    </row>
    <row r="433" spans="15:24" x14ac:dyDescent="0.25">
      <c r="O433" s="37"/>
      <c r="P433" s="175"/>
      <c r="T433" s="29">
        <v>975</v>
      </c>
      <c r="U433" s="27" t="s">
        <v>432</v>
      </c>
      <c r="V433" s="27">
        <v>3200</v>
      </c>
      <c r="W433" s="27" t="s">
        <v>103</v>
      </c>
      <c r="X433" s="88" t="s">
        <v>60</v>
      </c>
    </row>
    <row r="434" spans="15:24" x14ac:dyDescent="0.25">
      <c r="O434" s="37"/>
      <c r="P434" s="175"/>
      <c r="T434" s="29">
        <v>979</v>
      </c>
      <c r="U434" s="27" t="s">
        <v>433</v>
      </c>
      <c r="V434" s="27">
        <v>3080</v>
      </c>
      <c r="W434" s="27" t="s">
        <v>72</v>
      </c>
      <c r="X434" s="88" t="s">
        <v>60</v>
      </c>
    </row>
    <row r="435" spans="15:24" x14ac:dyDescent="0.25">
      <c r="O435" s="37"/>
      <c r="P435" s="175"/>
      <c r="T435" s="29">
        <v>980</v>
      </c>
      <c r="U435" s="27" t="s">
        <v>434</v>
      </c>
      <c r="V435" s="27">
        <v>3030</v>
      </c>
      <c r="W435" s="27" t="s">
        <v>70</v>
      </c>
      <c r="X435" s="88" t="s">
        <v>65</v>
      </c>
    </row>
    <row r="436" spans="15:24" x14ac:dyDescent="0.25">
      <c r="O436" s="37"/>
      <c r="P436" s="175"/>
      <c r="T436" s="29">
        <v>983</v>
      </c>
      <c r="U436" s="27" t="s">
        <v>1931</v>
      </c>
      <c r="V436" s="27">
        <v>3270</v>
      </c>
      <c r="W436" s="27" t="s">
        <v>108</v>
      </c>
      <c r="X436" s="88" t="s">
        <v>60</v>
      </c>
    </row>
    <row r="437" spans="15:24" x14ac:dyDescent="0.25">
      <c r="O437" s="37"/>
      <c r="P437" s="175"/>
      <c r="T437" s="29">
        <v>985</v>
      </c>
      <c r="U437" s="27" t="s">
        <v>435</v>
      </c>
      <c r="V437" s="27">
        <v>3280</v>
      </c>
      <c r="W437" s="27" t="s">
        <v>1242</v>
      </c>
      <c r="X437" s="88" t="s">
        <v>60</v>
      </c>
    </row>
    <row r="438" spans="15:24" x14ac:dyDescent="0.25">
      <c r="O438" s="37"/>
      <c r="P438" s="175"/>
      <c r="T438" s="29">
        <v>988</v>
      </c>
      <c r="U438" s="27" t="s">
        <v>436</v>
      </c>
      <c r="V438" s="27">
        <v>3100</v>
      </c>
      <c r="W438" s="27" t="s">
        <v>196</v>
      </c>
      <c r="X438" s="88" t="s">
        <v>65</v>
      </c>
    </row>
    <row r="439" spans="15:24" x14ac:dyDescent="0.25">
      <c r="O439" s="37"/>
      <c r="P439" s="175"/>
      <c r="T439" s="29">
        <v>989</v>
      </c>
      <c r="U439" s="27" t="s">
        <v>437</v>
      </c>
      <c r="V439" s="27">
        <v>3070</v>
      </c>
      <c r="W439" s="27" t="s">
        <v>73</v>
      </c>
      <c r="X439" s="88" t="s">
        <v>54</v>
      </c>
    </row>
    <row r="440" spans="15:24" x14ac:dyDescent="0.25">
      <c r="O440" s="37"/>
      <c r="P440" s="175"/>
      <c r="T440" s="29">
        <v>990</v>
      </c>
      <c r="U440" s="27" t="s">
        <v>438</v>
      </c>
      <c r="V440" s="27">
        <v>3260</v>
      </c>
      <c r="W440" s="27" t="s">
        <v>61</v>
      </c>
      <c r="X440" s="88" t="s">
        <v>62</v>
      </c>
    </row>
    <row r="441" spans="15:24" x14ac:dyDescent="0.25">
      <c r="O441" s="37"/>
      <c r="P441" s="175"/>
      <c r="T441" s="29">
        <v>991</v>
      </c>
      <c r="U441" s="27" t="s">
        <v>439</v>
      </c>
      <c r="V441" s="27">
        <v>3260</v>
      </c>
      <c r="W441" s="27" t="s">
        <v>61</v>
      </c>
      <c r="X441" s="88" t="s">
        <v>62</v>
      </c>
    </row>
    <row r="442" spans="15:24" x14ac:dyDescent="0.25">
      <c r="O442" s="37"/>
      <c r="P442" s="175"/>
      <c r="T442" s="29">
        <v>993</v>
      </c>
      <c r="U442" s="27" t="s">
        <v>1282</v>
      </c>
      <c r="V442" s="27">
        <v>3240</v>
      </c>
      <c r="W442" s="27" t="s">
        <v>77</v>
      </c>
      <c r="X442" s="88" t="s">
        <v>60</v>
      </c>
    </row>
    <row r="443" spans="15:24" x14ac:dyDescent="0.25">
      <c r="O443" s="37"/>
      <c r="P443" s="175"/>
      <c r="T443" s="29">
        <v>995</v>
      </c>
      <c r="U443" s="27" t="s">
        <v>440</v>
      </c>
      <c r="V443" s="27">
        <v>3080</v>
      </c>
      <c r="W443" s="27" t="s">
        <v>72</v>
      </c>
      <c r="X443" s="88" t="s">
        <v>60</v>
      </c>
    </row>
    <row r="444" spans="15:24" x14ac:dyDescent="0.25">
      <c r="O444" s="37"/>
      <c r="P444" s="175"/>
      <c r="T444" s="29">
        <v>996</v>
      </c>
      <c r="U444" s="27" t="s">
        <v>441</v>
      </c>
      <c r="V444" s="27">
        <v>3110</v>
      </c>
      <c r="W444" s="27" t="s">
        <v>190</v>
      </c>
      <c r="X444" s="88" t="s">
        <v>65</v>
      </c>
    </row>
    <row r="445" spans="15:24" x14ac:dyDescent="0.25">
      <c r="O445" s="37"/>
      <c r="P445" s="175"/>
      <c r="T445" s="29">
        <v>999</v>
      </c>
      <c r="U445" s="27" t="s">
        <v>442</v>
      </c>
      <c r="V445" s="27">
        <v>3160</v>
      </c>
      <c r="W445" s="27" t="s">
        <v>1256</v>
      </c>
      <c r="X445" s="88" t="s">
        <v>74</v>
      </c>
    </row>
    <row r="446" spans="15:24" x14ac:dyDescent="0.25">
      <c r="O446" s="37"/>
      <c r="P446" s="175"/>
      <c r="T446" s="29">
        <v>1003</v>
      </c>
      <c r="U446" s="27" t="s">
        <v>1283</v>
      </c>
      <c r="V446" s="27">
        <v>3070</v>
      </c>
      <c r="W446" s="27" t="s">
        <v>73</v>
      </c>
      <c r="X446" s="88" t="s">
        <v>54</v>
      </c>
    </row>
    <row r="447" spans="15:24" x14ac:dyDescent="0.25">
      <c r="O447" s="37"/>
      <c r="P447" s="175"/>
      <c r="T447" s="29">
        <v>1016</v>
      </c>
      <c r="U447" s="27" t="s">
        <v>443</v>
      </c>
      <c r="V447" s="27">
        <v>3180</v>
      </c>
      <c r="W447" s="27" t="s">
        <v>146</v>
      </c>
      <c r="X447" s="88" t="s">
        <v>62</v>
      </c>
    </row>
    <row r="448" spans="15:24" x14ac:dyDescent="0.25">
      <c r="O448" s="37"/>
      <c r="P448" s="175"/>
      <c r="T448" s="29">
        <v>1018</v>
      </c>
      <c r="U448" s="27" t="s">
        <v>444</v>
      </c>
      <c r="V448" s="27">
        <v>3240</v>
      </c>
      <c r="W448" s="27" t="s">
        <v>77</v>
      </c>
      <c r="X448" s="88" t="s">
        <v>60</v>
      </c>
    </row>
    <row r="449" spans="15:24" x14ac:dyDescent="0.25">
      <c r="O449" s="37"/>
      <c r="P449" s="175"/>
      <c r="T449" s="29">
        <v>1019</v>
      </c>
      <c r="U449" s="27" t="s">
        <v>445</v>
      </c>
      <c r="V449" s="27">
        <v>3270</v>
      </c>
      <c r="W449" s="27" t="s">
        <v>108</v>
      </c>
      <c r="X449" s="88" t="s">
        <v>60</v>
      </c>
    </row>
    <row r="450" spans="15:24" x14ac:dyDescent="0.25">
      <c r="O450" s="37"/>
      <c r="P450" s="175"/>
      <c r="T450" s="29">
        <v>1021</v>
      </c>
      <c r="U450" s="27" t="s">
        <v>446</v>
      </c>
      <c r="V450" s="27">
        <v>3010</v>
      </c>
      <c r="W450" s="27" t="s">
        <v>53</v>
      </c>
      <c r="X450" s="88" t="s">
        <v>54</v>
      </c>
    </row>
    <row r="451" spans="15:24" x14ac:dyDescent="0.25">
      <c r="O451" s="37"/>
      <c r="P451" s="175"/>
      <c r="T451" s="29">
        <v>1023</v>
      </c>
      <c r="U451" s="27" t="s">
        <v>1284</v>
      </c>
      <c r="V451" s="27">
        <v>3180</v>
      </c>
      <c r="W451" s="27" t="s">
        <v>146</v>
      </c>
      <c r="X451" s="88" t="s">
        <v>62</v>
      </c>
    </row>
    <row r="452" spans="15:24" x14ac:dyDescent="0.25">
      <c r="O452" s="37"/>
      <c r="P452" s="175"/>
      <c r="T452" s="29">
        <v>1024</v>
      </c>
      <c r="U452" s="27" t="s">
        <v>447</v>
      </c>
      <c r="V452" s="27">
        <v>3210</v>
      </c>
      <c r="W452" s="27" t="s">
        <v>126</v>
      </c>
      <c r="X452" s="88" t="s">
        <v>65</v>
      </c>
    </row>
    <row r="453" spans="15:24" x14ac:dyDescent="0.25">
      <c r="O453" s="37"/>
      <c r="P453" s="175"/>
      <c r="T453" s="29">
        <v>1025</v>
      </c>
      <c r="U453" s="27" t="s">
        <v>448</v>
      </c>
      <c r="V453" s="27">
        <v>3230</v>
      </c>
      <c r="W453" s="27" t="s">
        <v>1261</v>
      </c>
      <c r="X453" s="88" t="s">
        <v>62</v>
      </c>
    </row>
    <row r="454" spans="15:24" x14ac:dyDescent="0.25">
      <c r="O454" s="37"/>
      <c r="P454" s="175"/>
      <c r="T454" s="29">
        <v>1026</v>
      </c>
      <c r="U454" s="27" t="s">
        <v>1285</v>
      </c>
      <c r="V454" s="27">
        <v>3090</v>
      </c>
      <c r="W454" s="27" t="s">
        <v>82</v>
      </c>
      <c r="X454" s="88" t="s">
        <v>65</v>
      </c>
    </row>
    <row r="455" spans="15:24" x14ac:dyDescent="0.25">
      <c r="O455" s="37"/>
      <c r="P455" s="175"/>
      <c r="T455" s="29">
        <v>1029</v>
      </c>
      <c r="U455" s="27" t="s">
        <v>1286</v>
      </c>
      <c r="V455" s="27">
        <v>3070</v>
      </c>
      <c r="W455" s="27" t="s">
        <v>73</v>
      </c>
      <c r="X455" s="88" t="s">
        <v>54</v>
      </c>
    </row>
    <row r="456" spans="15:24" x14ac:dyDescent="0.25">
      <c r="O456" s="37"/>
      <c r="P456" s="175"/>
      <c r="T456" s="29">
        <v>1030</v>
      </c>
      <c r="U456" s="27" t="s">
        <v>1287</v>
      </c>
      <c r="V456" s="27">
        <v>3170</v>
      </c>
      <c r="W456" s="27" t="s">
        <v>1247</v>
      </c>
      <c r="X456" s="88" t="s">
        <v>74</v>
      </c>
    </row>
    <row r="457" spans="15:24" x14ac:dyDescent="0.25">
      <c r="O457" s="37"/>
      <c r="P457" s="175"/>
      <c r="T457" s="29">
        <v>1031</v>
      </c>
      <c r="U457" s="27" t="s">
        <v>1288</v>
      </c>
      <c r="V457" s="27">
        <v>3260</v>
      </c>
      <c r="W457" s="27" t="s">
        <v>61</v>
      </c>
      <c r="X457" s="88" t="s">
        <v>62</v>
      </c>
    </row>
    <row r="458" spans="15:24" x14ac:dyDescent="0.25">
      <c r="O458" s="37"/>
      <c r="P458" s="175"/>
      <c r="T458" s="29">
        <v>1032</v>
      </c>
      <c r="U458" s="27" t="s">
        <v>449</v>
      </c>
      <c r="V458" s="27">
        <v>3040</v>
      </c>
      <c r="W458" s="27" t="s">
        <v>81</v>
      </c>
      <c r="X458" s="88" t="s">
        <v>65</v>
      </c>
    </row>
    <row r="459" spans="15:24" x14ac:dyDescent="0.25">
      <c r="O459" s="37"/>
      <c r="P459" s="175"/>
      <c r="T459" s="29">
        <v>1043</v>
      </c>
      <c r="U459" s="27" t="s">
        <v>450</v>
      </c>
      <c r="V459" s="27">
        <v>3090</v>
      </c>
      <c r="W459" s="27" t="s">
        <v>82</v>
      </c>
      <c r="X459" s="88" t="s">
        <v>65</v>
      </c>
    </row>
    <row r="460" spans="15:24" x14ac:dyDescent="0.25">
      <c r="O460" s="37"/>
      <c r="P460" s="175"/>
      <c r="T460" s="29">
        <v>1045</v>
      </c>
      <c r="U460" s="27" t="s">
        <v>451</v>
      </c>
      <c r="V460" s="27">
        <v>3210</v>
      </c>
      <c r="W460" s="27" t="s">
        <v>126</v>
      </c>
      <c r="X460" s="88" t="s">
        <v>65</v>
      </c>
    </row>
    <row r="461" spans="15:24" x14ac:dyDescent="0.25">
      <c r="O461" s="37"/>
      <c r="P461" s="175"/>
      <c r="T461" s="29">
        <v>1054</v>
      </c>
      <c r="U461" s="27" t="s">
        <v>452</v>
      </c>
      <c r="V461" s="27">
        <v>3290</v>
      </c>
      <c r="W461" s="27" t="s">
        <v>1262</v>
      </c>
      <c r="X461" s="88" t="s">
        <v>62</v>
      </c>
    </row>
    <row r="462" spans="15:24" x14ac:dyDescent="0.25">
      <c r="O462" s="37"/>
      <c r="P462" s="175"/>
      <c r="T462" s="29">
        <v>1056</v>
      </c>
      <c r="U462" s="27" t="s">
        <v>1934</v>
      </c>
      <c r="V462" s="27">
        <v>3260</v>
      </c>
      <c r="W462" s="27" t="s">
        <v>61</v>
      </c>
      <c r="X462" s="88" t="s">
        <v>62</v>
      </c>
    </row>
    <row r="463" spans="15:24" x14ac:dyDescent="0.25">
      <c r="O463" s="37"/>
      <c r="P463" s="175"/>
      <c r="T463" s="29">
        <v>1057</v>
      </c>
      <c r="U463" s="27" t="s">
        <v>1942</v>
      </c>
      <c r="V463" s="27">
        <v>3270</v>
      </c>
      <c r="W463" s="27" t="s">
        <v>108</v>
      </c>
      <c r="X463" s="88" t="s">
        <v>60</v>
      </c>
    </row>
    <row r="464" spans="15:24" x14ac:dyDescent="0.25">
      <c r="O464" s="37"/>
      <c r="P464" s="175"/>
      <c r="T464" s="29">
        <v>1064</v>
      </c>
      <c r="U464" s="27" t="s">
        <v>453</v>
      </c>
      <c r="V464" s="27">
        <v>3120</v>
      </c>
      <c r="W464" s="27" t="s">
        <v>1246</v>
      </c>
      <c r="X464" s="88" t="s">
        <v>60</v>
      </c>
    </row>
    <row r="465" spans="15:24" x14ac:dyDescent="0.25">
      <c r="O465" s="37"/>
      <c r="P465" s="175"/>
      <c r="T465" s="29">
        <v>1068</v>
      </c>
      <c r="U465" s="27" t="s">
        <v>454</v>
      </c>
      <c r="V465" s="27">
        <v>3150</v>
      </c>
      <c r="W465" s="27" t="s">
        <v>86</v>
      </c>
      <c r="X465" s="88" t="s">
        <v>65</v>
      </c>
    </row>
    <row r="466" spans="15:24" x14ac:dyDescent="0.25">
      <c r="O466" s="37"/>
      <c r="P466" s="175"/>
      <c r="T466" s="29">
        <v>1069</v>
      </c>
      <c r="U466" s="27" t="s">
        <v>455</v>
      </c>
      <c r="V466" s="27">
        <v>3150</v>
      </c>
      <c r="W466" s="27" t="s">
        <v>86</v>
      </c>
      <c r="X466" s="88" t="s">
        <v>65</v>
      </c>
    </row>
    <row r="467" spans="15:24" x14ac:dyDescent="0.25">
      <c r="O467" s="37"/>
      <c r="P467" s="175"/>
      <c r="T467" s="29">
        <v>1070</v>
      </c>
      <c r="U467" s="27" t="s">
        <v>456</v>
      </c>
      <c r="V467" s="27">
        <v>3010</v>
      </c>
      <c r="W467" s="27" t="s">
        <v>53</v>
      </c>
      <c r="X467" s="88" t="s">
        <v>54</v>
      </c>
    </row>
    <row r="468" spans="15:24" x14ac:dyDescent="0.25">
      <c r="O468" s="37"/>
      <c r="P468" s="175"/>
      <c r="T468" s="29">
        <v>1083</v>
      </c>
      <c r="U468" s="27" t="s">
        <v>457</v>
      </c>
      <c r="V468" s="27">
        <v>3010</v>
      </c>
      <c r="W468" s="27" t="s">
        <v>53</v>
      </c>
      <c r="X468" s="88" t="s">
        <v>54</v>
      </c>
    </row>
    <row r="469" spans="15:24" x14ac:dyDescent="0.25">
      <c r="O469" s="37"/>
      <c r="P469" s="175"/>
      <c r="T469" s="29">
        <v>1086</v>
      </c>
      <c r="U469" s="27" t="s">
        <v>458</v>
      </c>
      <c r="V469" s="27">
        <v>3240</v>
      </c>
      <c r="W469" s="27" t="s">
        <v>77</v>
      </c>
      <c r="X469" s="88" t="s">
        <v>60</v>
      </c>
    </row>
    <row r="470" spans="15:24" x14ac:dyDescent="0.25">
      <c r="O470" s="37"/>
      <c r="P470" s="175"/>
      <c r="T470" s="29">
        <v>1093</v>
      </c>
      <c r="U470" s="27" t="s">
        <v>459</v>
      </c>
      <c r="V470" s="27">
        <v>3270</v>
      </c>
      <c r="W470" s="27" t="s">
        <v>108</v>
      </c>
      <c r="X470" s="88" t="s">
        <v>60</v>
      </c>
    </row>
    <row r="471" spans="15:24" x14ac:dyDescent="0.25">
      <c r="O471" s="37"/>
      <c r="P471" s="175"/>
      <c r="T471" s="29">
        <v>1100</v>
      </c>
      <c r="U471" s="27" t="s">
        <v>1928</v>
      </c>
      <c r="V471" s="27">
        <v>3260</v>
      </c>
      <c r="W471" s="27" t="s">
        <v>61</v>
      </c>
      <c r="X471" s="88" t="s">
        <v>62</v>
      </c>
    </row>
    <row r="472" spans="15:24" x14ac:dyDescent="0.25">
      <c r="O472" s="37"/>
      <c r="P472" s="175"/>
      <c r="T472" s="29">
        <v>1101</v>
      </c>
      <c r="U472" s="27" t="s">
        <v>460</v>
      </c>
      <c r="V472" s="27">
        <v>3150</v>
      </c>
      <c r="W472" s="27" t="s">
        <v>86</v>
      </c>
      <c r="X472" s="88" t="s">
        <v>65</v>
      </c>
    </row>
    <row r="473" spans="15:24" x14ac:dyDescent="0.25">
      <c r="O473" s="37"/>
      <c r="P473" s="175"/>
      <c r="T473" s="29">
        <v>1103</v>
      </c>
      <c r="U473" s="27" t="s">
        <v>461</v>
      </c>
      <c r="V473" s="27">
        <v>3070</v>
      </c>
      <c r="W473" s="27" t="s">
        <v>73</v>
      </c>
      <c r="X473" s="88" t="s">
        <v>54</v>
      </c>
    </row>
    <row r="474" spans="15:24" x14ac:dyDescent="0.25">
      <c r="O474" s="37"/>
      <c r="P474" s="175"/>
      <c r="T474" s="29">
        <v>1104</v>
      </c>
      <c r="U474" s="27" t="s">
        <v>462</v>
      </c>
      <c r="V474" s="27">
        <v>3080</v>
      </c>
      <c r="W474" s="27" t="s">
        <v>72</v>
      </c>
      <c r="X474" s="88" t="s">
        <v>60</v>
      </c>
    </row>
    <row r="475" spans="15:24" x14ac:dyDescent="0.25">
      <c r="O475" s="37"/>
      <c r="P475" s="175"/>
      <c r="T475" s="29">
        <v>1108</v>
      </c>
      <c r="U475" s="27" t="s">
        <v>463</v>
      </c>
      <c r="V475" s="27">
        <v>3050</v>
      </c>
      <c r="W475" s="27" t="s">
        <v>57</v>
      </c>
      <c r="X475" s="88" t="s">
        <v>54</v>
      </c>
    </row>
    <row r="476" spans="15:24" x14ac:dyDescent="0.25">
      <c r="O476" s="37"/>
      <c r="P476" s="175"/>
      <c r="T476" s="29">
        <v>1109</v>
      </c>
      <c r="U476" s="27" t="s">
        <v>464</v>
      </c>
      <c r="V476" s="27">
        <v>3310</v>
      </c>
      <c r="W476" s="27" t="s">
        <v>90</v>
      </c>
      <c r="X476" s="88" t="s">
        <v>62</v>
      </c>
    </row>
    <row r="477" spans="15:24" x14ac:dyDescent="0.25">
      <c r="O477" s="37"/>
      <c r="P477" s="175"/>
      <c r="T477" s="29">
        <v>1110</v>
      </c>
      <c r="U477" s="27" t="s">
        <v>465</v>
      </c>
      <c r="V477" s="27">
        <v>3090</v>
      </c>
      <c r="W477" s="27" t="s">
        <v>82</v>
      </c>
      <c r="X477" s="88" t="s">
        <v>65</v>
      </c>
    </row>
    <row r="478" spans="15:24" x14ac:dyDescent="0.25">
      <c r="O478" s="37"/>
      <c r="P478" s="175"/>
      <c r="T478" s="29">
        <v>1111</v>
      </c>
      <c r="U478" s="27" t="s">
        <v>466</v>
      </c>
      <c r="V478" s="27">
        <v>3280</v>
      </c>
      <c r="W478" s="27" t="s">
        <v>1242</v>
      </c>
      <c r="X478" s="88" t="s">
        <v>60</v>
      </c>
    </row>
    <row r="479" spans="15:24" x14ac:dyDescent="0.25">
      <c r="O479" s="37"/>
      <c r="P479" s="175"/>
      <c r="T479" s="29">
        <v>1114</v>
      </c>
      <c r="U479" s="27" t="s">
        <v>467</v>
      </c>
      <c r="V479" s="27">
        <v>3170</v>
      </c>
      <c r="W479" s="27" t="s">
        <v>1247</v>
      </c>
      <c r="X479" s="88" t="s">
        <v>74</v>
      </c>
    </row>
    <row r="480" spans="15:24" x14ac:dyDescent="0.25">
      <c r="O480" s="37"/>
      <c r="P480" s="175"/>
      <c r="T480" s="29">
        <v>1115</v>
      </c>
      <c r="U480" s="27" t="s">
        <v>468</v>
      </c>
      <c r="V480" s="27">
        <v>3061</v>
      </c>
      <c r="W480" s="27" t="s">
        <v>1838</v>
      </c>
      <c r="X480" s="88" t="s">
        <v>78</v>
      </c>
    </row>
    <row r="481" spans="15:24" x14ac:dyDescent="0.25">
      <c r="O481" s="37"/>
      <c r="P481" s="175"/>
      <c r="T481" s="29">
        <v>1117</v>
      </c>
      <c r="U481" s="27" t="s">
        <v>469</v>
      </c>
      <c r="V481" s="27">
        <v>3210</v>
      </c>
      <c r="W481" s="27" t="s">
        <v>126</v>
      </c>
      <c r="X481" s="88" t="s">
        <v>65</v>
      </c>
    </row>
    <row r="482" spans="15:24" x14ac:dyDescent="0.25">
      <c r="O482" s="37"/>
      <c r="P482" s="175"/>
      <c r="T482" s="29">
        <v>1132</v>
      </c>
      <c r="U482" s="27" t="s">
        <v>1289</v>
      </c>
      <c r="V482" s="27">
        <v>3070</v>
      </c>
      <c r="W482" s="27" t="s">
        <v>73</v>
      </c>
      <c r="X482" s="88" t="s">
        <v>54</v>
      </c>
    </row>
    <row r="483" spans="15:24" x14ac:dyDescent="0.25">
      <c r="O483" s="37"/>
      <c r="P483" s="175"/>
      <c r="T483" s="29">
        <v>1133</v>
      </c>
      <c r="U483" s="27" t="s">
        <v>626</v>
      </c>
      <c r="V483" s="27">
        <v>3061</v>
      </c>
      <c r="W483" s="27" t="s">
        <v>1838</v>
      </c>
      <c r="X483" s="88" t="s">
        <v>78</v>
      </c>
    </row>
    <row r="484" spans="15:24" x14ac:dyDescent="0.25">
      <c r="O484" s="37"/>
      <c r="P484" s="175"/>
      <c r="T484" s="29">
        <v>1135</v>
      </c>
      <c r="U484" s="27" t="s">
        <v>626</v>
      </c>
      <c r="V484" s="27">
        <v>3010</v>
      </c>
      <c r="W484" s="27" t="s">
        <v>53</v>
      </c>
      <c r="X484" s="88" t="s">
        <v>54</v>
      </c>
    </row>
    <row r="485" spans="15:24" x14ac:dyDescent="0.25">
      <c r="O485" s="37"/>
      <c r="P485" s="175"/>
      <c r="T485" s="29">
        <v>1136</v>
      </c>
      <c r="U485" s="27" t="s">
        <v>626</v>
      </c>
      <c r="V485" s="27">
        <v>3050</v>
      </c>
      <c r="W485" s="27" t="s">
        <v>57</v>
      </c>
      <c r="X485" s="88" t="s">
        <v>54</v>
      </c>
    </row>
    <row r="486" spans="15:24" x14ac:dyDescent="0.25">
      <c r="O486" s="37"/>
      <c r="P486" s="175"/>
      <c r="T486" s="29">
        <v>1139</v>
      </c>
      <c r="U486" s="27" t="s">
        <v>1906</v>
      </c>
      <c r="V486" s="27">
        <v>3090</v>
      </c>
      <c r="W486" s="27" t="s">
        <v>82</v>
      </c>
      <c r="X486" s="88" t="s">
        <v>65</v>
      </c>
    </row>
    <row r="487" spans="15:24" x14ac:dyDescent="0.25">
      <c r="O487" s="37"/>
      <c r="P487" s="175"/>
      <c r="T487" s="29">
        <v>1142</v>
      </c>
      <c r="U487" s="27" t="s">
        <v>470</v>
      </c>
      <c r="V487" s="27">
        <v>3030</v>
      </c>
      <c r="W487" s="27" t="s">
        <v>70</v>
      </c>
      <c r="X487" s="88" t="s">
        <v>65</v>
      </c>
    </row>
    <row r="488" spans="15:24" x14ac:dyDescent="0.25">
      <c r="O488" s="37"/>
      <c r="P488" s="175"/>
      <c r="T488" s="29">
        <v>1154</v>
      </c>
      <c r="U488" s="27" t="s">
        <v>1290</v>
      </c>
      <c r="V488" s="27">
        <v>3040</v>
      </c>
      <c r="W488" s="27" t="s">
        <v>81</v>
      </c>
      <c r="X488" s="88" t="s">
        <v>65</v>
      </c>
    </row>
    <row r="489" spans="15:24" x14ac:dyDescent="0.25">
      <c r="O489" s="37"/>
      <c r="P489" s="175"/>
      <c r="T489" s="29">
        <v>1161</v>
      </c>
      <c r="U489" s="27" t="s">
        <v>471</v>
      </c>
      <c r="V489" s="27">
        <v>3310</v>
      </c>
      <c r="W489" s="27" t="s">
        <v>90</v>
      </c>
      <c r="X489" s="88" t="s">
        <v>62</v>
      </c>
    </row>
    <row r="490" spans="15:24" x14ac:dyDescent="0.25">
      <c r="O490" s="37"/>
      <c r="P490" s="175"/>
      <c r="T490" s="29">
        <v>1166</v>
      </c>
      <c r="U490" s="27" t="s">
        <v>472</v>
      </c>
      <c r="V490" s="27">
        <v>3290</v>
      </c>
      <c r="W490" s="27" t="s">
        <v>1262</v>
      </c>
      <c r="X490" s="88" t="s">
        <v>62</v>
      </c>
    </row>
    <row r="491" spans="15:24" x14ac:dyDescent="0.25">
      <c r="O491" s="37"/>
      <c r="P491" s="175"/>
      <c r="T491" s="29">
        <v>1168</v>
      </c>
      <c r="U491" s="27" t="s">
        <v>473</v>
      </c>
      <c r="V491" s="27">
        <v>3310</v>
      </c>
      <c r="W491" s="27" t="s">
        <v>90</v>
      </c>
      <c r="X491" s="88" t="s">
        <v>62</v>
      </c>
    </row>
    <row r="492" spans="15:24" x14ac:dyDescent="0.25">
      <c r="O492" s="37"/>
      <c r="P492" s="175"/>
      <c r="T492" s="29">
        <v>1178</v>
      </c>
      <c r="U492" s="27" t="s">
        <v>215</v>
      </c>
      <c r="V492" s="27">
        <v>3120</v>
      </c>
      <c r="W492" s="27" t="s">
        <v>1246</v>
      </c>
      <c r="X492" s="88" t="s">
        <v>60</v>
      </c>
    </row>
    <row r="493" spans="15:24" x14ac:dyDescent="0.25">
      <c r="O493" s="37"/>
      <c r="P493" s="175"/>
      <c r="T493" s="29">
        <v>1179</v>
      </c>
      <c r="U493" s="27" t="s">
        <v>215</v>
      </c>
      <c r="V493" s="27">
        <v>3130</v>
      </c>
      <c r="W493" s="27" t="s">
        <v>68</v>
      </c>
      <c r="X493" s="88" t="s">
        <v>65</v>
      </c>
    </row>
    <row r="494" spans="15:24" x14ac:dyDescent="0.25">
      <c r="O494" s="37"/>
      <c r="P494" s="175"/>
      <c r="T494" s="29">
        <v>1180</v>
      </c>
      <c r="U494" s="27" t="s">
        <v>215</v>
      </c>
      <c r="V494" s="27">
        <v>3160</v>
      </c>
      <c r="W494" s="27" t="s">
        <v>1256</v>
      </c>
      <c r="X494" s="88" t="s">
        <v>74</v>
      </c>
    </row>
    <row r="495" spans="15:24" x14ac:dyDescent="0.25">
      <c r="O495" s="37"/>
      <c r="P495" s="175"/>
      <c r="T495" s="29">
        <v>1181</v>
      </c>
      <c r="U495" s="27" t="s">
        <v>474</v>
      </c>
      <c r="V495" s="27">
        <v>3070</v>
      </c>
      <c r="W495" s="27" t="s">
        <v>73</v>
      </c>
      <c r="X495" s="88" t="s">
        <v>54</v>
      </c>
    </row>
    <row r="496" spans="15:24" x14ac:dyDescent="0.25">
      <c r="O496" s="37"/>
      <c r="P496" s="175"/>
      <c r="T496" s="29">
        <v>1186</v>
      </c>
      <c r="U496" s="27" t="s">
        <v>475</v>
      </c>
      <c r="V496" s="27">
        <v>3230</v>
      </c>
      <c r="W496" s="27" t="s">
        <v>1261</v>
      </c>
      <c r="X496" s="88" t="s">
        <v>62</v>
      </c>
    </row>
    <row r="497" spans="15:24" x14ac:dyDescent="0.25">
      <c r="O497" s="37"/>
      <c r="P497" s="175"/>
      <c r="T497" s="29">
        <v>1189</v>
      </c>
      <c r="U497" s="27" t="s">
        <v>476</v>
      </c>
      <c r="V497" s="27">
        <v>3040</v>
      </c>
      <c r="W497" s="27" t="s">
        <v>81</v>
      </c>
      <c r="X497" s="88" t="s">
        <v>65</v>
      </c>
    </row>
    <row r="498" spans="15:24" x14ac:dyDescent="0.25">
      <c r="O498" s="37"/>
      <c r="P498" s="175"/>
      <c r="T498" s="29">
        <v>1190</v>
      </c>
      <c r="U498" s="27" t="s">
        <v>476</v>
      </c>
      <c r="V498" s="27">
        <v>3010</v>
      </c>
      <c r="W498" s="27" t="s">
        <v>53</v>
      </c>
      <c r="X498" s="88" t="s">
        <v>54</v>
      </c>
    </row>
    <row r="499" spans="15:24" x14ac:dyDescent="0.25">
      <c r="O499" s="37"/>
      <c r="P499" s="175"/>
      <c r="T499" s="29">
        <v>1191</v>
      </c>
      <c r="U499" s="27" t="s">
        <v>476</v>
      </c>
      <c r="V499" s="27">
        <v>3180</v>
      </c>
      <c r="W499" s="27" t="s">
        <v>146</v>
      </c>
      <c r="X499" s="88" t="s">
        <v>62</v>
      </c>
    </row>
    <row r="500" spans="15:24" x14ac:dyDescent="0.25">
      <c r="O500" s="37"/>
      <c r="P500" s="175"/>
      <c r="T500" s="29">
        <v>1192</v>
      </c>
      <c r="U500" s="27" t="s">
        <v>477</v>
      </c>
      <c r="V500" s="27">
        <v>3070</v>
      </c>
      <c r="W500" s="27" t="s">
        <v>73</v>
      </c>
      <c r="X500" s="88" t="s">
        <v>54</v>
      </c>
    </row>
    <row r="501" spans="15:24" x14ac:dyDescent="0.25">
      <c r="O501" s="37"/>
      <c r="P501" s="175"/>
      <c r="T501" s="29">
        <v>1193</v>
      </c>
      <c r="U501" s="27" t="s">
        <v>478</v>
      </c>
      <c r="V501" s="27">
        <v>3060</v>
      </c>
      <c r="W501" s="27" t="s">
        <v>1251</v>
      </c>
      <c r="X501" s="88" t="s">
        <v>65</v>
      </c>
    </row>
    <row r="502" spans="15:24" x14ac:dyDescent="0.25">
      <c r="O502" s="37"/>
      <c r="P502" s="175"/>
      <c r="T502" s="29">
        <v>1194</v>
      </c>
      <c r="U502" s="27" t="s">
        <v>477</v>
      </c>
      <c r="V502" s="27">
        <v>3090</v>
      </c>
      <c r="W502" s="27" t="s">
        <v>82</v>
      </c>
      <c r="X502" s="88" t="s">
        <v>65</v>
      </c>
    </row>
    <row r="503" spans="15:24" x14ac:dyDescent="0.25">
      <c r="O503" s="37"/>
      <c r="P503" s="175"/>
      <c r="T503" s="29">
        <v>1197</v>
      </c>
      <c r="U503" s="27" t="s">
        <v>479</v>
      </c>
      <c r="V503" s="27">
        <v>3190</v>
      </c>
      <c r="W503" s="27" t="s">
        <v>1248</v>
      </c>
      <c r="X503" s="88" t="s">
        <v>76</v>
      </c>
    </row>
    <row r="504" spans="15:24" x14ac:dyDescent="0.25">
      <c r="O504" s="37"/>
      <c r="P504" s="175"/>
      <c r="T504" s="29">
        <v>1207</v>
      </c>
      <c r="U504" s="27" t="s">
        <v>480</v>
      </c>
      <c r="V504" s="27">
        <v>3080</v>
      </c>
      <c r="W504" s="27" t="s">
        <v>72</v>
      </c>
      <c r="X504" s="88" t="s">
        <v>60</v>
      </c>
    </row>
    <row r="505" spans="15:24" x14ac:dyDescent="0.25">
      <c r="O505" s="37"/>
      <c r="P505" s="175"/>
      <c r="T505" s="29">
        <v>1211</v>
      </c>
      <c r="U505" s="27" t="s">
        <v>481</v>
      </c>
      <c r="V505" s="27">
        <v>3010</v>
      </c>
      <c r="W505" s="27" t="s">
        <v>53</v>
      </c>
      <c r="X505" s="88" t="s">
        <v>54</v>
      </c>
    </row>
    <row r="506" spans="15:24" x14ac:dyDescent="0.25">
      <c r="O506" s="37"/>
      <c r="P506" s="175"/>
      <c r="T506" s="29">
        <v>1212</v>
      </c>
      <c r="U506" s="27" t="s">
        <v>482</v>
      </c>
      <c r="V506" s="27">
        <v>3010</v>
      </c>
      <c r="W506" s="27" t="s">
        <v>53</v>
      </c>
      <c r="X506" s="88" t="s">
        <v>54</v>
      </c>
    </row>
    <row r="507" spans="15:24" x14ac:dyDescent="0.25">
      <c r="O507" s="37"/>
      <c r="P507" s="175"/>
      <c r="T507" s="29">
        <v>1213</v>
      </c>
      <c r="U507" s="27" t="s">
        <v>1291</v>
      </c>
      <c r="V507" s="27">
        <v>3030</v>
      </c>
      <c r="W507" s="27" t="s">
        <v>70</v>
      </c>
      <c r="X507" s="88" t="s">
        <v>65</v>
      </c>
    </row>
    <row r="508" spans="15:24" x14ac:dyDescent="0.25">
      <c r="O508" s="37"/>
      <c r="P508" s="175"/>
      <c r="T508" s="29">
        <v>1214</v>
      </c>
      <c r="U508" s="27" t="s">
        <v>483</v>
      </c>
      <c r="V508" s="27">
        <v>3070</v>
      </c>
      <c r="W508" s="27" t="s">
        <v>73</v>
      </c>
      <c r="X508" s="88" t="s">
        <v>54</v>
      </c>
    </row>
    <row r="509" spans="15:24" x14ac:dyDescent="0.25">
      <c r="O509" s="37"/>
      <c r="P509" s="175"/>
      <c r="T509" s="29">
        <v>1218</v>
      </c>
      <c r="U509" s="27" t="s">
        <v>484</v>
      </c>
      <c r="V509" s="27">
        <v>3060</v>
      </c>
      <c r="W509" s="27" t="s">
        <v>1251</v>
      </c>
      <c r="X509" s="88" t="s">
        <v>65</v>
      </c>
    </row>
    <row r="510" spans="15:24" x14ac:dyDescent="0.25">
      <c r="O510" s="37"/>
      <c r="P510" s="175"/>
      <c r="T510" s="29">
        <v>1220</v>
      </c>
      <c r="U510" s="27" t="s">
        <v>485</v>
      </c>
      <c r="V510" s="27">
        <v>3060</v>
      </c>
      <c r="W510" s="27" t="s">
        <v>1251</v>
      </c>
      <c r="X510" s="88" t="s">
        <v>65</v>
      </c>
    </row>
    <row r="511" spans="15:24" x14ac:dyDescent="0.25">
      <c r="O511" s="37"/>
      <c r="P511" s="175"/>
      <c r="T511" s="29">
        <v>1221</v>
      </c>
      <c r="U511" s="27" t="s">
        <v>486</v>
      </c>
      <c r="V511" s="27">
        <v>3040</v>
      </c>
      <c r="W511" s="27" t="s">
        <v>81</v>
      </c>
      <c r="X511" s="88" t="s">
        <v>65</v>
      </c>
    </row>
    <row r="512" spans="15:24" x14ac:dyDescent="0.25">
      <c r="O512" s="37"/>
      <c r="P512" s="175"/>
      <c r="T512" s="29">
        <v>1223</v>
      </c>
      <c r="U512" s="27" t="s">
        <v>442</v>
      </c>
      <c r="V512" s="27">
        <v>3150</v>
      </c>
      <c r="W512" s="27" t="s">
        <v>86</v>
      </c>
      <c r="X512" s="88" t="s">
        <v>65</v>
      </c>
    </row>
    <row r="513" spans="15:24" x14ac:dyDescent="0.25">
      <c r="O513" s="37"/>
      <c r="P513" s="175"/>
      <c r="T513" s="29">
        <v>1225</v>
      </c>
      <c r="U513" s="27" t="s">
        <v>487</v>
      </c>
      <c r="V513" s="27">
        <v>3020</v>
      </c>
      <c r="W513" s="27" t="s">
        <v>64</v>
      </c>
      <c r="X513" s="88" t="s">
        <v>65</v>
      </c>
    </row>
    <row r="514" spans="15:24" x14ac:dyDescent="0.25">
      <c r="O514" s="37"/>
      <c r="P514" s="175"/>
      <c r="T514" s="29">
        <v>1231</v>
      </c>
      <c r="U514" s="27" t="s">
        <v>1930</v>
      </c>
      <c r="V514" s="27">
        <v>3240</v>
      </c>
      <c r="W514" s="27" t="s">
        <v>77</v>
      </c>
      <c r="X514" s="88" t="s">
        <v>60</v>
      </c>
    </row>
    <row r="515" spans="15:24" x14ac:dyDescent="0.25">
      <c r="O515" s="37"/>
      <c r="P515" s="175"/>
      <c r="T515" s="29">
        <v>1236</v>
      </c>
      <c r="U515" s="27" t="s">
        <v>1292</v>
      </c>
      <c r="V515" s="27">
        <v>3270</v>
      </c>
      <c r="W515" s="27" t="s">
        <v>108</v>
      </c>
      <c r="X515" s="88" t="s">
        <v>60</v>
      </c>
    </row>
    <row r="516" spans="15:24" x14ac:dyDescent="0.25">
      <c r="O516" s="37"/>
      <c r="P516" s="175"/>
      <c r="T516" s="29">
        <v>1238</v>
      </c>
      <c r="U516" s="27" t="s">
        <v>488</v>
      </c>
      <c r="V516" s="27">
        <v>3120</v>
      </c>
      <c r="W516" s="27" t="s">
        <v>1246</v>
      </c>
      <c r="X516" s="88" t="s">
        <v>60</v>
      </c>
    </row>
    <row r="517" spans="15:24" x14ac:dyDescent="0.25">
      <c r="O517" s="37"/>
      <c r="P517" s="175"/>
      <c r="T517" s="29">
        <v>1239</v>
      </c>
      <c r="U517" s="27" t="s">
        <v>489</v>
      </c>
      <c r="V517" s="27">
        <v>3120</v>
      </c>
      <c r="W517" s="27" t="s">
        <v>1246</v>
      </c>
      <c r="X517" s="88" t="s">
        <v>60</v>
      </c>
    </row>
    <row r="518" spans="15:24" x14ac:dyDescent="0.25">
      <c r="O518" s="37"/>
      <c r="P518" s="175"/>
      <c r="T518" s="29">
        <v>1249</v>
      </c>
      <c r="U518" s="27" t="s">
        <v>1293</v>
      </c>
      <c r="V518" s="27">
        <v>3210</v>
      </c>
      <c r="W518" s="27" t="s">
        <v>126</v>
      </c>
      <c r="X518" s="88" t="s">
        <v>65</v>
      </c>
    </row>
    <row r="519" spans="15:24" x14ac:dyDescent="0.25">
      <c r="O519" s="37"/>
      <c r="P519" s="175"/>
      <c r="T519" s="29">
        <v>1252</v>
      </c>
      <c r="U519" s="27" t="s">
        <v>490</v>
      </c>
      <c r="V519" s="27">
        <v>3110</v>
      </c>
      <c r="W519" s="27" t="s">
        <v>190</v>
      </c>
      <c r="X519" s="88" t="s">
        <v>65</v>
      </c>
    </row>
    <row r="520" spans="15:24" x14ac:dyDescent="0.25">
      <c r="O520" s="37"/>
      <c r="P520" s="175"/>
      <c r="T520" s="29">
        <v>1253</v>
      </c>
      <c r="U520" s="27" t="s">
        <v>491</v>
      </c>
      <c r="V520" s="27">
        <v>3110</v>
      </c>
      <c r="W520" s="27" t="s">
        <v>190</v>
      </c>
      <c r="X520" s="88" t="s">
        <v>65</v>
      </c>
    </row>
    <row r="521" spans="15:24" x14ac:dyDescent="0.25">
      <c r="O521" s="37"/>
      <c r="P521" s="175"/>
      <c r="T521" s="29">
        <v>1254</v>
      </c>
      <c r="U521" s="27" t="s">
        <v>492</v>
      </c>
      <c r="V521" s="27">
        <v>3240</v>
      </c>
      <c r="W521" s="27" t="s">
        <v>77</v>
      </c>
      <c r="X521" s="88" t="s">
        <v>60</v>
      </c>
    </row>
    <row r="522" spans="15:24" x14ac:dyDescent="0.25">
      <c r="O522" s="37"/>
      <c r="P522" s="175"/>
      <c r="T522" s="29">
        <v>1255</v>
      </c>
      <c r="U522" s="27" t="s">
        <v>493</v>
      </c>
      <c r="V522" s="27">
        <v>3310</v>
      </c>
      <c r="W522" s="27" t="s">
        <v>90</v>
      </c>
      <c r="X522" s="88" t="s">
        <v>62</v>
      </c>
    </row>
    <row r="523" spans="15:24" x14ac:dyDescent="0.25">
      <c r="O523" s="37"/>
      <c r="P523" s="175"/>
      <c r="T523" s="29">
        <v>1256</v>
      </c>
      <c r="U523" s="27" t="s">
        <v>494</v>
      </c>
      <c r="V523" s="27">
        <v>3120</v>
      </c>
      <c r="W523" s="27" t="s">
        <v>1246</v>
      </c>
      <c r="X523" s="88" t="s">
        <v>60</v>
      </c>
    </row>
    <row r="524" spans="15:24" x14ac:dyDescent="0.25">
      <c r="O524" s="37"/>
      <c r="P524" s="175"/>
      <c r="T524" s="29">
        <v>1257</v>
      </c>
      <c r="U524" s="27" t="s">
        <v>495</v>
      </c>
      <c r="V524" s="27">
        <v>3170</v>
      </c>
      <c r="W524" s="27" t="s">
        <v>1247</v>
      </c>
      <c r="X524" s="88" t="s">
        <v>74</v>
      </c>
    </row>
    <row r="525" spans="15:24" x14ac:dyDescent="0.25">
      <c r="O525" s="37"/>
      <c r="P525" s="175"/>
      <c r="T525" s="29">
        <v>1258</v>
      </c>
      <c r="U525" s="27" t="s">
        <v>496</v>
      </c>
      <c r="V525" s="27">
        <v>3290</v>
      </c>
      <c r="W525" s="27" t="s">
        <v>1262</v>
      </c>
      <c r="X525" s="88" t="s">
        <v>62</v>
      </c>
    </row>
    <row r="526" spans="15:24" x14ac:dyDescent="0.25">
      <c r="O526" s="37"/>
      <c r="P526" s="175"/>
      <c r="T526" s="29">
        <v>1259</v>
      </c>
      <c r="U526" s="27" t="s">
        <v>497</v>
      </c>
      <c r="V526" s="27">
        <v>3040</v>
      </c>
      <c r="W526" s="27" t="s">
        <v>81</v>
      </c>
      <c r="X526" s="88" t="s">
        <v>65</v>
      </c>
    </row>
    <row r="527" spans="15:24" x14ac:dyDescent="0.25">
      <c r="O527" s="37"/>
      <c r="P527" s="175"/>
      <c r="T527" s="29">
        <v>1260</v>
      </c>
      <c r="U527" s="27" t="s">
        <v>498</v>
      </c>
      <c r="V527" s="27">
        <v>3050</v>
      </c>
      <c r="W527" s="27" t="s">
        <v>57</v>
      </c>
      <c r="X527" s="88" t="s">
        <v>54</v>
      </c>
    </row>
    <row r="528" spans="15:24" x14ac:dyDescent="0.25">
      <c r="O528" s="37"/>
      <c r="P528" s="175"/>
      <c r="T528" s="29">
        <v>1261</v>
      </c>
      <c r="U528" s="27" t="s">
        <v>499</v>
      </c>
      <c r="V528" s="27">
        <v>3090</v>
      </c>
      <c r="W528" s="27" t="s">
        <v>82</v>
      </c>
      <c r="X528" s="88" t="s">
        <v>65</v>
      </c>
    </row>
    <row r="529" spans="15:24" x14ac:dyDescent="0.25">
      <c r="O529" s="37"/>
      <c r="P529" s="175"/>
      <c r="T529" s="29">
        <v>1262</v>
      </c>
      <c r="U529" s="27" t="s">
        <v>500</v>
      </c>
      <c r="V529" s="27">
        <v>3170</v>
      </c>
      <c r="W529" s="27" t="s">
        <v>1247</v>
      </c>
      <c r="X529" s="88" t="s">
        <v>74</v>
      </c>
    </row>
    <row r="530" spans="15:24" x14ac:dyDescent="0.25">
      <c r="O530" s="37"/>
      <c r="P530" s="175"/>
      <c r="T530" s="29">
        <v>1265</v>
      </c>
      <c r="U530" s="27" t="s">
        <v>501</v>
      </c>
      <c r="V530" s="27">
        <v>3280</v>
      </c>
      <c r="W530" s="27" t="s">
        <v>1242</v>
      </c>
      <c r="X530" s="88" t="s">
        <v>60</v>
      </c>
    </row>
    <row r="531" spans="15:24" x14ac:dyDescent="0.25">
      <c r="O531" s="37"/>
      <c r="P531" s="175"/>
      <c r="T531" s="29">
        <v>1266</v>
      </c>
      <c r="U531" s="27" t="s">
        <v>502</v>
      </c>
      <c r="V531" s="27">
        <v>3160</v>
      </c>
      <c r="W531" s="27" t="s">
        <v>1256</v>
      </c>
      <c r="X531" s="88" t="s">
        <v>74</v>
      </c>
    </row>
    <row r="532" spans="15:24" x14ac:dyDescent="0.25">
      <c r="O532" s="37"/>
      <c r="P532" s="175"/>
      <c r="T532" s="29">
        <v>1268</v>
      </c>
      <c r="U532" s="27" t="s">
        <v>503</v>
      </c>
      <c r="V532" s="27">
        <v>3300</v>
      </c>
      <c r="W532" s="27" t="s">
        <v>1254</v>
      </c>
      <c r="X532" s="88" t="s">
        <v>60</v>
      </c>
    </row>
    <row r="533" spans="15:24" x14ac:dyDescent="0.25">
      <c r="O533" s="37"/>
      <c r="P533" s="175"/>
      <c r="T533" s="29">
        <v>1270</v>
      </c>
      <c r="U533" s="27" t="s">
        <v>504</v>
      </c>
      <c r="V533" s="27">
        <v>3020</v>
      </c>
      <c r="W533" s="27" t="s">
        <v>64</v>
      </c>
      <c r="X533" s="88" t="s">
        <v>65</v>
      </c>
    </row>
    <row r="534" spans="15:24" x14ac:dyDescent="0.25">
      <c r="O534" s="37"/>
      <c r="P534" s="175"/>
      <c r="T534" s="29">
        <v>1272</v>
      </c>
      <c r="U534" s="27" t="s">
        <v>505</v>
      </c>
      <c r="V534" s="27">
        <v>3180</v>
      </c>
      <c r="W534" s="27" t="s">
        <v>146</v>
      </c>
      <c r="X534" s="88" t="s">
        <v>62</v>
      </c>
    </row>
    <row r="535" spans="15:24" x14ac:dyDescent="0.25">
      <c r="O535" s="37"/>
      <c r="P535" s="175"/>
      <c r="T535" s="29">
        <v>1274</v>
      </c>
      <c r="U535" s="27" t="s">
        <v>506</v>
      </c>
      <c r="V535" s="27">
        <v>3020</v>
      </c>
      <c r="W535" s="27" t="s">
        <v>64</v>
      </c>
      <c r="X535" s="88" t="s">
        <v>65</v>
      </c>
    </row>
    <row r="536" spans="15:24" x14ac:dyDescent="0.25">
      <c r="O536" s="37"/>
      <c r="P536" s="175"/>
      <c r="T536" s="29">
        <v>1281</v>
      </c>
      <c r="U536" s="27" t="s">
        <v>507</v>
      </c>
      <c r="V536" s="27">
        <v>3130</v>
      </c>
      <c r="W536" s="27" t="s">
        <v>68</v>
      </c>
      <c r="X536" s="88" t="s">
        <v>65</v>
      </c>
    </row>
    <row r="537" spans="15:24" x14ac:dyDescent="0.25">
      <c r="O537" s="37"/>
      <c r="P537" s="175"/>
      <c r="T537" s="29">
        <v>1285</v>
      </c>
      <c r="U537" s="27" t="s">
        <v>508</v>
      </c>
      <c r="V537" s="27">
        <v>3150</v>
      </c>
      <c r="W537" s="27" t="s">
        <v>86</v>
      </c>
      <c r="X537" s="88" t="s">
        <v>65</v>
      </c>
    </row>
    <row r="538" spans="15:24" x14ac:dyDescent="0.25">
      <c r="O538" s="37"/>
      <c r="P538" s="175"/>
      <c r="T538" s="29">
        <v>1287</v>
      </c>
      <c r="U538" s="27" t="s">
        <v>509</v>
      </c>
      <c r="V538" s="27">
        <v>3050</v>
      </c>
      <c r="W538" s="27" t="s">
        <v>57</v>
      </c>
      <c r="X538" s="88" t="s">
        <v>54</v>
      </c>
    </row>
    <row r="539" spans="15:24" x14ac:dyDescent="0.25">
      <c r="O539" s="37"/>
      <c r="P539" s="175"/>
      <c r="T539" s="29">
        <v>1288</v>
      </c>
      <c r="U539" s="27" t="s">
        <v>1294</v>
      </c>
      <c r="V539" s="27">
        <v>3150</v>
      </c>
      <c r="W539" s="27" t="s">
        <v>86</v>
      </c>
      <c r="X539" s="88" t="s">
        <v>65</v>
      </c>
    </row>
    <row r="540" spans="15:24" x14ac:dyDescent="0.25">
      <c r="O540" s="37"/>
      <c r="P540" s="175"/>
      <c r="T540" s="29">
        <v>1290</v>
      </c>
      <c r="U540" s="27" t="s">
        <v>510</v>
      </c>
      <c r="V540" s="27">
        <v>3070</v>
      </c>
      <c r="W540" s="27" t="s">
        <v>73</v>
      </c>
      <c r="X540" s="88" t="s">
        <v>54</v>
      </c>
    </row>
    <row r="541" spans="15:24" x14ac:dyDescent="0.25">
      <c r="O541" s="37"/>
      <c r="P541" s="175"/>
      <c r="T541" s="29">
        <v>1291</v>
      </c>
      <c r="U541" s="27" t="s">
        <v>511</v>
      </c>
      <c r="V541" s="27">
        <v>3180</v>
      </c>
      <c r="W541" s="27" t="s">
        <v>146</v>
      </c>
      <c r="X541" s="88" t="s">
        <v>62</v>
      </c>
    </row>
    <row r="542" spans="15:24" x14ac:dyDescent="0.25">
      <c r="O542" s="37"/>
      <c r="P542" s="175"/>
      <c r="T542" s="29">
        <v>1292</v>
      </c>
      <c r="U542" s="27" t="s">
        <v>1295</v>
      </c>
      <c r="V542" s="27">
        <v>3090</v>
      </c>
      <c r="W542" s="27" t="s">
        <v>82</v>
      </c>
      <c r="X542" s="88" t="s">
        <v>65</v>
      </c>
    </row>
    <row r="543" spans="15:24" x14ac:dyDescent="0.25">
      <c r="O543" s="37"/>
      <c r="P543" s="175"/>
      <c r="T543" s="29">
        <v>1294</v>
      </c>
      <c r="U543" s="27" t="s">
        <v>512</v>
      </c>
      <c r="V543" s="27">
        <v>3130</v>
      </c>
      <c r="W543" s="27" t="s">
        <v>68</v>
      </c>
      <c r="X543" s="88" t="s">
        <v>65</v>
      </c>
    </row>
    <row r="544" spans="15:24" x14ac:dyDescent="0.25">
      <c r="O544" s="37"/>
      <c r="P544" s="175"/>
      <c r="T544" s="29">
        <v>1298</v>
      </c>
      <c r="U544" s="27" t="s">
        <v>513</v>
      </c>
      <c r="V544" s="27">
        <v>3120</v>
      </c>
      <c r="W544" s="27" t="s">
        <v>1246</v>
      </c>
      <c r="X544" s="88" t="s">
        <v>60</v>
      </c>
    </row>
    <row r="545" spans="15:24" x14ac:dyDescent="0.25">
      <c r="O545" s="37"/>
      <c r="P545" s="175"/>
      <c r="T545" s="29">
        <v>1301</v>
      </c>
      <c r="U545" s="27" t="s">
        <v>514</v>
      </c>
      <c r="V545" s="27">
        <v>3180</v>
      </c>
      <c r="W545" s="27" t="s">
        <v>146</v>
      </c>
      <c r="X545" s="88" t="s">
        <v>62</v>
      </c>
    </row>
    <row r="546" spans="15:24" x14ac:dyDescent="0.25">
      <c r="O546" s="37"/>
      <c r="P546" s="175"/>
      <c r="T546" s="29">
        <v>1304</v>
      </c>
      <c r="U546" s="27" t="s">
        <v>515</v>
      </c>
      <c r="V546" s="27">
        <v>3180</v>
      </c>
      <c r="W546" s="27" t="s">
        <v>146</v>
      </c>
      <c r="X546" s="88" t="s">
        <v>62</v>
      </c>
    </row>
    <row r="547" spans="15:24" x14ac:dyDescent="0.25">
      <c r="O547" s="37"/>
      <c r="P547" s="175"/>
      <c r="T547" s="29">
        <v>1305</v>
      </c>
      <c r="U547" s="27" t="s">
        <v>516</v>
      </c>
      <c r="V547" s="27">
        <v>3010</v>
      </c>
      <c r="W547" s="27" t="s">
        <v>53</v>
      </c>
      <c r="X547" s="88" t="s">
        <v>54</v>
      </c>
    </row>
    <row r="548" spans="15:24" x14ac:dyDescent="0.25">
      <c r="O548" s="37"/>
      <c r="P548" s="175"/>
      <c r="T548" s="29">
        <v>1307</v>
      </c>
      <c r="U548" s="27" t="s">
        <v>517</v>
      </c>
      <c r="V548" s="27">
        <v>3270</v>
      </c>
      <c r="W548" s="27" t="s">
        <v>108</v>
      </c>
      <c r="X548" s="88" t="s">
        <v>60</v>
      </c>
    </row>
    <row r="549" spans="15:24" x14ac:dyDescent="0.25">
      <c r="O549" s="37"/>
      <c r="P549" s="175"/>
      <c r="T549" s="29">
        <v>1315</v>
      </c>
      <c r="U549" s="27" t="s">
        <v>518</v>
      </c>
      <c r="V549" s="27">
        <v>3290</v>
      </c>
      <c r="W549" s="27" t="s">
        <v>1262</v>
      </c>
      <c r="X549" s="88" t="s">
        <v>62</v>
      </c>
    </row>
    <row r="550" spans="15:24" x14ac:dyDescent="0.25">
      <c r="O550" s="37"/>
      <c r="P550" s="175"/>
      <c r="T550" s="29">
        <v>1316</v>
      </c>
      <c r="U550" s="27" t="s">
        <v>519</v>
      </c>
      <c r="V550" s="27">
        <v>3250</v>
      </c>
      <c r="W550" s="27" t="s">
        <v>153</v>
      </c>
      <c r="X550" s="88" t="s">
        <v>62</v>
      </c>
    </row>
    <row r="551" spans="15:24" x14ac:dyDescent="0.25">
      <c r="O551" s="37"/>
      <c r="P551" s="175"/>
      <c r="T551" s="29">
        <v>1317</v>
      </c>
      <c r="U551" s="27" t="s">
        <v>520</v>
      </c>
      <c r="V551" s="27">
        <v>3070</v>
      </c>
      <c r="W551" s="27" t="s">
        <v>73</v>
      </c>
      <c r="X551" s="88" t="s">
        <v>54</v>
      </c>
    </row>
    <row r="552" spans="15:24" x14ac:dyDescent="0.25">
      <c r="O552" s="37"/>
      <c r="P552" s="175"/>
      <c r="T552" s="29">
        <v>1318</v>
      </c>
      <c r="U552" s="27" t="s">
        <v>521</v>
      </c>
      <c r="V552" s="27">
        <v>3170</v>
      </c>
      <c r="W552" s="27" t="s">
        <v>1247</v>
      </c>
      <c r="X552" s="88" t="s">
        <v>74</v>
      </c>
    </row>
    <row r="553" spans="15:24" x14ac:dyDescent="0.25">
      <c r="O553" s="37"/>
      <c r="P553" s="175"/>
      <c r="T553" s="29">
        <v>1320</v>
      </c>
      <c r="U553" s="27" t="s">
        <v>1296</v>
      </c>
      <c r="V553" s="27">
        <v>3250</v>
      </c>
      <c r="W553" s="27" t="s">
        <v>153</v>
      </c>
      <c r="X553" s="88" t="s">
        <v>62</v>
      </c>
    </row>
    <row r="554" spans="15:24" x14ac:dyDescent="0.25">
      <c r="O554" s="37"/>
      <c r="P554" s="175"/>
      <c r="T554" s="29">
        <v>1340</v>
      </c>
      <c r="U554" s="27" t="s">
        <v>522</v>
      </c>
      <c r="V554" s="27">
        <v>3130</v>
      </c>
      <c r="W554" s="27" t="s">
        <v>68</v>
      </c>
      <c r="X554" s="88" t="s">
        <v>65</v>
      </c>
    </row>
    <row r="555" spans="15:24" x14ac:dyDescent="0.25">
      <c r="O555" s="37"/>
      <c r="P555" s="175"/>
      <c r="T555" s="29">
        <v>1341</v>
      </c>
      <c r="U555" s="27" t="s">
        <v>1387</v>
      </c>
      <c r="V555" s="27">
        <v>3210</v>
      </c>
      <c r="W555" s="27" t="s">
        <v>126</v>
      </c>
      <c r="X555" s="88" t="s">
        <v>65</v>
      </c>
    </row>
    <row r="556" spans="15:24" x14ac:dyDescent="0.25">
      <c r="O556" s="37"/>
      <c r="P556" s="175"/>
      <c r="T556" s="29">
        <v>1345</v>
      </c>
      <c r="U556" s="27" t="s">
        <v>523</v>
      </c>
      <c r="V556" s="27">
        <v>3070</v>
      </c>
      <c r="W556" s="27" t="s">
        <v>73</v>
      </c>
      <c r="X556" s="88" t="s">
        <v>54</v>
      </c>
    </row>
    <row r="557" spans="15:24" x14ac:dyDescent="0.25">
      <c r="O557" s="37"/>
      <c r="P557" s="175"/>
      <c r="T557" s="29">
        <v>1346</v>
      </c>
      <c r="U557" s="27" t="s">
        <v>523</v>
      </c>
      <c r="V557" s="27">
        <v>3080</v>
      </c>
      <c r="W557" s="27" t="s">
        <v>72</v>
      </c>
      <c r="X557" s="88" t="s">
        <v>60</v>
      </c>
    </row>
    <row r="558" spans="15:24" x14ac:dyDescent="0.25">
      <c r="O558" s="37"/>
      <c r="P558" s="175"/>
      <c r="T558" s="29">
        <v>1348</v>
      </c>
      <c r="U558" s="27" t="s">
        <v>524</v>
      </c>
      <c r="V558" s="27">
        <v>3010</v>
      </c>
      <c r="W558" s="27" t="s">
        <v>53</v>
      </c>
      <c r="X558" s="88" t="s">
        <v>54</v>
      </c>
    </row>
    <row r="559" spans="15:24" x14ac:dyDescent="0.25">
      <c r="O559" s="37"/>
      <c r="P559" s="175"/>
      <c r="T559" s="29">
        <v>1349</v>
      </c>
      <c r="U559" s="27" t="s">
        <v>422</v>
      </c>
      <c r="V559" s="27">
        <v>3040</v>
      </c>
      <c r="W559" s="27" t="s">
        <v>81</v>
      </c>
      <c r="X559" s="88" t="s">
        <v>65</v>
      </c>
    </row>
    <row r="560" spans="15:24" x14ac:dyDescent="0.25">
      <c r="O560" s="37"/>
      <c r="P560" s="175"/>
      <c r="T560" s="29">
        <v>1350</v>
      </c>
      <c r="U560" s="27" t="s">
        <v>525</v>
      </c>
      <c r="V560" s="27">
        <v>3160</v>
      </c>
      <c r="W560" s="27" t="s">
        <v>1256</v>
      </c>
      <c r="X560" s="88" t="s">
        <v>74</v>
      </c>
    </row>
    <row r="561" spans="15:24" x14ac:dyDescent="0.25">
      <c r="O561" s="37"/>
      <c r="P561" s="175"/>
      <c r="T561" s="29">
        <v>1352</v>
      </c>
      <c r="U561" s="27" t="s">
        <v>526</v>
      </c>
      <c r="V561" s="27">
        <v>3120</v>
      </c>
      <c r="W561" s="27" t="s">
        <v>1246</v>
      </c>
      <c r="X561" s="88" t="s">
        <v>60</v>
      </c>
    </row>
    <row r="562" spans="15:24" x14ac:dyDescent="0.25">
      <c r="O562" s="37"/>
      <c r="P562" s="175"/>
      <c r="T562" s="29">
        <v>1353</v>
      </c>
      <c r="U562" s="27" t="s">
        <v>527</v>
      </c>
      <c r="V562" s="27">
        <v>3060</v>
      </c>
      <c r="W562" s="27" t="s">
        <v>1251</v>
      </c>
      <c r="X562" s="88" t="s">
        <v>65</v>
      </c>
    </row>
    <row r="563" spans="15:24" x14ac:dyDescent="0.25">
      <c r="O563" s="37"/>
      <c r="P563" s="175"/>
      <c r="T563" s="29">
        <v>1354</v>
      </c>
      <c r="U563" s="27" t="s">
        <v>527</v>
      </c>
      <c r="V563" s="27">
        <v>3070</v>
      </c>
      <c r="W563" s="27" t="s">
        <v>73</v>
      </c>
      <c r="X563" s="88" t="s">
        <v>54</v>
      </c>
    </row>
    <row r="564" spans="15:24" x14ac:dyDescent="0.25">
      <c r="O564" s="37"/>
      <c r="P564" s="175"/>
      <c r="T564" s="29">
        <v>1355</v>
      </c>
      <c r="U564" s="27" t="s">
        <v>527</v>
      </c>
      <c r="V564" s="27">
        <v>3061</v>
      </c>
      <c r="W564" s="27" t="s">
        <v>1838</v>
      </c>
      <c r="X564" s="88" t="s">
        <v>78</v>
      </c>
    </row>
    <row r="565" spans="15:24" x14ac:dyDescent="0.25">
      <c r="O565" s="37"/>
      <c r="P565" s="175"/>
      <c r="T565" s="29">
        <v>1357</v>
      </c>
      <c r="U565" s="27" t="s">
        <v>528</v>
      </c>
      <c r="V565" s="27">
        <v>3120</v>
      </c>
      <c r="W565" s="27" t="s">
        <v>1246</v>
      </c>
      <c r="X565" s="88" t="s">
        <v>60</v>
      </c>
    </row>
    <row r="566" spans="15:24" x14ac:dyDescent="0.25">
      <c r="O566" s="37"/>
      <c r="P566" s="175"/>
      <c r="T566" s="29">
        <v>1358</v>
      </c>
      <c r="U566" s="27" t="s">
        <v>1297</v>
      </c>
      <c r="V566" s="27">
        <v>3280</v>
      </c>
      <c r="W566" s="27" t="s">
        <v>1242</v>
      </c>
      <c r="X566" s="88" t="s">
        <v>60</v>
      </c>
    </row>
    <row r="567" spans="15:24" x14ac:dyDescent="0.25">
      <c r="O567" s="37"/>
      <c r="P567" s="175"/>
      <c r="T567" s="29">
        <v>1359</v>
      </c>
      <c r="U567" s="27" t="s">
        <v>529</v>
      </c>
      <c r="V567" s="27">
        <v>3050</v>
      </c>
      <c r="W567" s="27" t="s">
        <v>57</v>
      </c>
      <c r="X567" s="88" t="s">
        <v>54</v>
      </c>
    </row>
    <row r="568" spans="15:24" x14ac:dyDescent="0.25">
      <c r="O568" s="37"/>
      <c r="P568" s="175"/>
      <c r="T568" s="29">
        <v>1360</v>
      </c>
      <c r="U568" s="27" t="s">
        <v>530</v>
      </c>
      <c r="V568" s="27">
        <v>3030</v>
      </c>
      <c r="W568" s="27" t="s">
        <v>70</v>
      </c>
      <c r="X568" s="88" t="s">
        <v>65</v>
      </c>
    </row>
    <row r="569" spans="15:24" x14ac:dyDescent="0.25">
      <c r="O569" s="37"/>
      <c r="P569" s="175"/>
      <c r="T569" s="29">
        <v>1364</v>
      </c>
      <c r="U569" s="27" t="s">
        <v>1298</v>
      </c>
      <c r="V569" s="27">
        <v>3190</v>
      </c>
      <c r="W569" s="27" t="s">
        <v>1248</v>
      </c>
      <c r="X569" s="88" t="s">
        <v>76</v>
      </c>
    </row>
    <row r="570" spans="15:24" x14ac:dyDescent="0.25">
      <c r="O570" s="37"/>
      <c r="P570" s="175"/>
      <c r="T570" s="29">
        <v>1365</v>
      </c>
      <c r="U570" s="27" t="s">
        <v>531</v>
      </c>
      <c r="V570" s="27">
        <v>3090</v>
      </c>
      <c r="W570" s="27" t="s">
        <v>82</v>
      </c>
      <c r="X570" s="88" t="s">
        <v>65</v>
      </c>
    </row>
    <row r="571" spans="15:24" x14ac:dyDescent="0.25">
      <c r="O571" s="37"/>
      <c r="P571" s="175"/>
      <c r="T571" s="29">
        <v>1367</v>
      </c>
      <c r="U571" s="27" t="s">
        <v>532</v>
      </c>
      <c r="V571" s="27">
        <v>3090</v>
      </c>
      <c r="W571" s="27" t="s">
        <v>82</v>
      </c>
      <c r="X571" s="88" t="s">
        <v>65</v>
      </c>
    </row>
    <row r="572" spans="15:24" x14ac:dyDescent="0.25">
      <c r="O572" s="37"/>
      <c r="P572" s="175"/>
      <c r="T572" s="29">
        <v>1370</v>
      </c>
      <c r="U572" s="27" t="s">
        <v>1299</v>
      </c>
      <c r="V572" s="27">
        <v>3150</v>
      </c>
      <c r="W572" s="27" t="s">
        <v>86</v>
      </c>
      <c r="X572" s="88" t="s">
        <v>65</v>
      </c>
    </row>
    <row r="573" spans="15:24" x14ac:dyDescent="0.25">
      <c r="O573" s="37"/>
      <c r="P573" s="175"/>
      <c r="T573" s="29">
        <v>1372</v>
      </c>
      <c r="U573" s="27" t="s">
        <v>533</v>
      </c>
      <c r="V573" s="27">
        <v>3280</v>
      </c>
      <c r="W573" s="27" t="s">
        <v>1242</v>
      </c>
      <c r="X573" s="88" t="s">
        <v>60</v>
      </c>
    </row>
    <row r="574" spans="15:24" x14ac:dyDescent="0.25">
      <c r="O574" s="37"/>
      <c r="P574" s="175"/>
      <c r="T574" s="29">
        <v>1381</v>
      </c>
      <c r="U574" s="27" t="s">
        <v>534</v>
      </c>
      <c r="V574" s="27">
        <v>3010</v>
      </c>
      <c r="W574" s="27" t="s">
        <v>53</v>
      </c>
      <c r="X574" s="88" t="s">
        <v>54</v>
      </c>
    </row>
    <row r="575" spans="15:24" x14ac:dyDescent="0.25">
      <c r="O575" s="37"/>
      <c r="P575" s="175"/>
      <c r="T575" s="29">
        <v>1384</v>
      </c>
      <c r="U575" s="27" t="s">
        <v>535</v>
      </c>
      <c r="V575" s="27">
        <v>3260</v>
      </c>
      <c r="W575" s="27" t="s">
        <v>61</v>
      </c>
      <c r="X575" s="88" t="s">
        <v>62</v>
      </c>
    </row>
    <row r="576" spans="15:24" x14ac:dyDescent="0.25">
      <c r="O576" s="37"/>
      <c r="P576" s="175"/>
      <c r="T576" s="29">
        <v>1385</v>
      </c>
      <c r="U576" s="27" t="s">
        <v>1300</v>
      </c>
      <c r="V576" s="27">
        <v>3061</v>
      </c>
      <c r="W576" s="27" t="s">
        <v>1838</v>
      </c>
      <c r="X576" s="88" t="s">
        <v>78</v>
      </c>
    </row>
    <row r="577" spans="15:24" x14ac:dyDescent="0.25">
      <c r="O577" s="37"/>
      <c r="P577" s="175"/>
      <c r="T577" s="29">
        <v>1386</v>
      </c>
      <c r="U577" s="27" t="s">
        <v>1301</v>
      </c>
      <c r="V577" s="27">
        <v>3040</v>
      </c>
      <c r="W577" s="27" t="s">
        <v>81</v>
      </c>
      <c r="X577" s="88" t="s">
        <v>65</v>
      </c>
    </row>
    <row r="578" spans="15:24" x14ac:dyDescent="0.25">
      <c r="O578" s="37"/>
      <c r="P578" s="175"/>
      <c r="T578" s="29">
        <v>1387</v>
      </c>
      <c r="U578" s="27" t="s">
        <v>536</v>
      </c>
      <c r="V578" s="27">
        <v>3020</v>
      </c>
      <c r="W578" s="27" t="s">
        <v>64</v>
      </c>
      <c r="X578" s="88" t="s">
        <v>65</v>
      </c>
    </row>
    <row r="579" spans="15:24" x14ac:dyDescent="0.25">
      <c r="O579" s="37"/>
      <c r="P579" s="175"/>
      <c r="T579" s="29">
        <v>1392</v>
      </c>
      <c r="U579" s="27" t="s">
        <v>537</v>
      </c>
      <c r="V579" s="27">
        <v>3010</v>
      </c>
      <c r="W579" s="27" t="s">
        <v>53</v>
      </c>
      <c r="X579" s="88" t="s">
        <v>54</v>
      </c>
    </row>
    <row r="580" spans="15:24" x14ac:dyDescent="0.25">
      <c r="O580" s="37"/>
      <c r="P580" s="175"/>
      <c r="T580" s="29">
        <v>1399</v>
      </c>
      <c r="U580" s="27" t="s">
        <v>538</v>
      </c>
      <c r="V580" s="27">
        <v>3160</v>
      </c>
      <c r="W580" s="27" t="s">
        <v>1256</v>
      </c>
      <c r="X580" s="88" t="s">
        <v>74</v>
      </c>
    </row>
    <row r="581" spans="15:24" x14ac:dyDescent="0.25">
      <c r="O581" s="37"/>
      <c r="P581" s="175"/>
      <c r="T581" s="29">
        <v>1407</v>
      </c>
      <c r="U581" s="27" t="s">
        <v>539</v>
      </c>
      <c r="V581" s="27">
        <v>3050</v>
      </c>
      <c r="W581" s="27" t="s">
        <v>57</v>
      </c>
      <c r="X581" s="88" t="s">
        <v>54</v>
      </c>
    </row>
    <row r="582" spans="15:24" x14ac:dyDescent="0.25">
      <c r="O582" s="37"/>
      <c r="P582" s="175"/>
      <c r="T582" s="29">
        <v>1409</v>
      </c>
      <c r="U582" s="27" t="s">
        <v>540</v>
      </c>
      <c r="V582" s="27">
        <v>3300</v>
      </c>
      <c r="W582" s="27" t="s">
        <v>1254</v>
      </c>
      <c r="X582" s="88" t="s">
        <v>60</v>
      </c>
    </row>
    <row r="583" spans="15:24" x14ac:dyDescent="0.25">
      <c r="O583" s="37"/>
      <c r="P583" s="175"/>
      <c r="T583" s="29">
        <v>1414</v>
      </c>
      <c r="U583" s="27" t="s">
        <v>541</v>
      </c>
      <c r="V583" s="27">
        <v>3250</v>
      </c>
      <c r="W583" s="27" t="s">
        <v>153</v>
      </c>
      <c r="X583" s="88" t="s">
        <v>62</v>
      </c>
    </row>
    <row r="584" spans="15:24" x14ac:dyDescent="0.25">
      <c r="O584" s="37"/>
      <c r="P584" s="175"/>
      <c r="T584" s="29">
        <v>1415</v>
      </c>
      <c r="U584" s="27" t="s">
        <v>542</v>
      </c>
      <c r="V584" s="27">
        <v>3260</v>
      </c>
      <c r="W584" s="27" t="s">
        <v>61</v>
      </c>
      <c r="X584" s="88" t="s">
        <v>62</v>
      </c>
    </row>
    <row r="585" spans="15:24" x14ac:dyDescent="0.25">
      <c r="O585" s="37"/>
      <c r="P585" s="175"/>
      <c r="T585" s="29">
        <v>1416</v>
      </c>
      <c r="U585" s="27" t="s">
        <v>543</v>
      </c>
      <c r="V585" s="27">
        <v>3270</v>
      </c>
      <c r="W585" s="27" t="s">
        <v>108</v>
      </c>
      <c r="X585" s="88" t="s">
        <v>60</v>
      </c>
    </row>
    <row r="586" spans="15:24" x14ac:dyDescent="0.25">
      <c r="O586" s="37"/>
      <c r="P586" s="175"/>
      <c r="T586" s="29">
        <v>1418</v>
      </c>
      <c r="U586" s="27" t="s">
        <v>1302</v>
      </c>
      <c r="V586" s="27">
        <v>3030</v>
      </c>
      <c r="W586" s="27" t="s">
        <v>70</v>
      </c>
      <c r="X586" s="88" t="s">
        <v>65</v>
      </c>
    </row>
    <row r="587" spans="15:24" x14ac:dyDescent="0.25">
      <c r="O587" s="37"/>
      <c r="P587" s="175"/>
      <c r="T587" s="29">
        <v>1419</v>
      </c>
      <c r="U587" s="27" t="s">
        <v>1303</v>
      </c>
      <c r="V587" s="27">
        <v>3030</v>
      </c>
      <c r="W587" s="27" t="s">
        <v>70</v>
      </c>
      <c r="X587" s="88" t="s">
        <v>65</v>
      </c>
    </row>
    <row r="588" spans="15:24" x14ac:dyDescent="0.25">
      <c r="O588" s="37"/>
      <c r="P588" s="175"/>
      <c r="T588" s="29">
        <v>1423</v>
      </c>
      <c r="U588" s="27" t="s">
        <v>544</v>
      </c>
      <c r="V588" s="27">
        <v>3180</v>
      </c>
      <c r="W588" s="27" t="s">
        <v>146</v>
      </c>
      <c r="X588" s="88" t="s">
        <v>62</v>
      </c>
    </row>
    <row r="589" spans="15:24" x14ac:dyDescent="0.25">
      <c r="O589" s="37"/>
      <c r="P589" s="175"/>
      <c r="T589" s="29">
        <v>1425</v>
      </c>
      <c r="U589" s="27" t="s">
        <v>259</v>
      </c>
      <c r="V589" s="27">
        <v>3180</v>
      </c>
      <c r="W589" s="27" t="s">
        <v>146</v>
      </c>
      <c r="X589" s="88" t="s">
        <v>62</v>
      </c>
    </row>
    <row r="590" spans="15:24" x14ac:dyDescent="0.25">
      <c r="O590" s="37"/>
      <c r="P590" s="175"/>
      <c r="T590" s="29">
        <v>1428</v>
      </c>
      <c r="U590" s="27" t="s">
        <v>545</v>
      </c>
      <c r="V590" s="27">
        <v>3310</v>
      </c>
      <c r="W590" s="27" t="s">
        <v>90</v>
      </c>
      <c r="X590" s="88" t="s">
        <v>62</v>
      </c>
    </row>
    <row r="591" spans="15:24" x14ac:dyDescent="0.25">
      <c r="O591" s="37"/>
      <c r="P591" s="175"/>
      <c r="T591" s="29">
        <v>1429</v>
      </c>
      <c r="U591" s="27" t="s">
        <v>546</v>
      </c>
      <c r="V591" s="27">
        <v>3290</v>
      </c>
      <c r="W591" s="27" t="s">
        <v>1262</v>
      </c>
      <c r="X591" s="88" t="s">
        <v>62</v>
      </c>
    </row>
    <row r="592" spans="15:24" x14ac:dyDescent="0.25">
      <c r="O592" s="37"/>
      <c r="P592" s="175"/>
      <c r="T592" s="29">
        <v>1431</v>
      </c>
      <c r="U592" s="27" t="s">
        <v>547</v>
      </c>
      <c r="V592" s="27">
        <v>3290</v>
      </c>
      <c r="W592" s="27" t="s">
        <v>1262</v>
      </c>
      <c r="X592" s="88" t="s">
        <v>62</v>
      </c>
    </row>
    <row r="593" spans="15:24" x14ac:dyDescent="0.25">
      <c r="O593" s="37"/>
      <c r="P593" s="175"/>
      <c r="T593" s="29">
        <v>1432</v>
      </c>
      <c r="U593" s="27" t="s">
        <v>548</v>
      </c>
      <c r="V593" s="27">
        <v>3010</v>
      </c>
      <c r="W593" s="27" t="s">
        <v>53</v>
      </c>
      <c r="X593" s="88" t="s">
        <v>54</v>
      </c>
    </row>
    <row r="594" spans="15:24" x14ac:dyDescent="0.25">
      <c r="O594" s="37"/>
      <c r="P594" s="175"/>
      <c r="T594" s="29">
        <v>1433</v>
      </c>
      <c r="U594" s="27" t="s">
        <v>549</v>
      </c>
      <c r="V594" s="27">
        <v>3310</v>
      </c>
      <c r="W594" s="27" t="s">
        <v>90</v>
      </c>
      <c r="X594" s="88" t="s">
        <v>62</v>
      </c>
    </row>
    <row r="595" spans="15:24" x14ac:dyDescent="0.25">
      <c r="O595" s="37"/>
      <c r="P595" s="175"/>
      <c r="T595" s="29">
        <v>1434</v>
      </c>
      <c r="U595" s="27" t="s">
        <v>550</v>
      </c>
      <c r="V595" s="27">
        <v>3250</v>
      </c>
      <c r="W595" s="27" t="s">
        <v>153</v>
      </c>
      <c r="X595" s="88" t="s">
        <v>62</v>
      </c>
    </row>
    <row r="596" spans="15:24" x14ac:dyDescent="0.25">
      <c r="O596" s="37"/>
      <c r="P596" s="175"/>
      <c r="T596" s="29">
        <v>1439</v>
      </c>
      <c r="U596" s="27" t="s">
        <v>551</v>
      </c>
      <c r="V596" s="27">
        <v>3090</v>
      </c>
      <c r="W596" s="27" t="s">
        <v>82</v>
      </c>
      <c r="X596" s="88" t="s">
        <v>65</v>
      </c>
    </row>
    <row r="597" spans="15:24" x14ac:dyDescent="0.25">
      <c r="O597" s="37"/>
      <c r="P597" s="175"/>
      <c r="T597" s="29">
        <v>1442</v>
      </c>
      <c r="U597" s="27" t="s">
        <v>1304</v>
      </c>
      <c r="V597" s="27">
        <v>3090</v>
      </c>
      <c r="W597" s="27" t="s">
        <v>82</v>
      </c>
      <c r="X597" s="88" t="s">
        <v>65</v>
      </c>
    </row>
    <row r="598" spans="15:24" x14ac:dyDescent="0.25">
      <c r="O598" s="37"/>
      <c r="P598" s="175"/>
      <c r="T598" s="29">
        <v>1443</v>
      </c>
      <c r="U598" s="27" t="s">
        <v>552</v>
      </c>
      <c r="V598" s="27">
        <v>3070</v>
      </c>
      <c r="W598" s="27" t="s">
        <v>73</v>
      </c>
      <c r="X598" s="88" t="s">
        <v>54</v>
      </c>
    </row>
    <row r="599" spans="15:24" x14ac:dyDescent="0.25">
      <c r="O599" s="37"/>
      <c r="P599" s="175"/>
      <c r="T599" s="29">
        <v>1448</v>
      </c>
      <c r="U599" s="27" t="s">
        <v>553</v>
      </c>
      <c r="V599" s="27">
        <v>3260</v>
      </c>
      <c r="W599" s="27" t="s">
        <v>61</v>
      </c>
      <c r="X599" s="88" t="s">
        <v>62</v>
      </c>
    </row>
    <row r="600" spans="15:24" x14ac:dyDescent="0.25">
      <c r="O600" s="37"/>
      <c r="P600" s="175"/>
      <c r="T600" s="29">
        <v>1450</v>
      </c>
      <c r="U600" s="27" t="s">
        <v>554</v>
      </c>
      <c r="V600" s="27">
        <v>3260</v>
      </c>
      <c r="W600" s="27" t="s">
        <v>61</v>
      </c>
      <c r="X600" s="88" t="s">
        <v>62</v>
      </c>
    </row>
    <row r="601" spans="15:24" x14ac:dyDescent="0.25">
      <c r="O601" s="37"/>
      <c r="P601" s="175"/>
      <c r="T601" s="29">
        <v>1453</v>
      </c>
      <c r="U601" s="27" t="s">
        <v>1712</v>
      </c>
      <c r="V601" s="27">
        <v>3260</v>
      </c>
      <c r="W601" s="27" t="s">
        <v>61</v>
      </c>
      <c r="X601" s="88" t="s">
        <v>62</v>
      </c>
    </row>
    <row r="602" spans="15:24" x14ac:dyDescent="0.25">
      <c r="O602" s="37"/>
      <c r="P602" s="175"/>
      <c r="T602" s="29">
        <v>1455</v>
      </c>
      <c r="U602" s="27" t="s">
        <v>555</v>
      </c>
      <c r="V602" s="27">
        <v>3180</v>
      </c>
      <c r="W602" s="27" t="s">
        <v>146</v>
      </c>
      <c r="X602" s="88" t="s">
        <v>62</v>
      </c>
    </row>
    <row r="603" spans="15:24" x14ac:dyDescent="0.25">
      <c r="O603" s="37"/>
      <c r="P603" s="175"/>
      <c r="T603" s="29">
        <v>1457</v>
      </c>
      <c r="U603" s="27" t="s">
        <v>1305</v>
      </c>
      <c r="V603" s="27">
        <v>3200</v>
      </c>
      <c r="W603" s="27" t="s">
        <v>103</v>
      </c>
      <c r="X603" s="88" t="s">
        <v>60</v>
      </c>
    </row>
    <row r="604" spans="15:24" x14ac:dyDescent="0.25">
      <c r="O604" s="37"/>
      <c r="P604" s="175"/>
      <c r="T604" s="29">
        <v>1458</v>
      </c>
      <c r="U604" s="27" t="s">
        <v>556</v>
      </c>
      <c r="V604" s="27">
        <v>3080</v>
      </c>
      <c r="W604" s="27" t="s">
        <v>72</v>
      </c>
      <c r="X604" s="88" t="s">
        <v>60</v>
      </c>
    </row>
    <row r="605" spans="15:24" x14ac:dyDescent="0.25">
      <c r="O605" s="37"/>
      <c r="P605" s="175"/>
      <c r="T605" s="29">
        <v>1466</v>
      </c>
      <c r="U605" s="27" t="s">
        <v>557</v>
      </c>
      <c r="V605" s="27">
        <v>3080</v>
      </c>
      <c r="W605" s="27" t="s">
        <v>72</v>
      </c>
      <c r="X605" s="88" t="s">
        <v>60</v>
      </c>
    </row>
    <row r="606" spans="15:24" x14ac:dyDescent="0.25">
      <c r="O606" s="37"/>
      <c r="P606" s="175"/>
      <c r="T606" s="29">
        <v>1470</v>
      </c>
      <c r="U606" s="27" t="s">
        <v>558</v>
      </c>
      <c r="V606" s="27">
        <v>3070</v>
      </c>
      <c r="W606" s="27" t="s">
        <v>73</v>
      </c>
      <c r="X606" s="88" t="s">
        <v>54</v>
      </c>
    </row>
    <row r="607" spans="15:24" x14ac:dyDescent="0.25">
      <c r="O607" s="37"/>
      <c r="P607" s="175"/>
      <c r="T607" s="29">
        <v>1471</v>
      </c>
      <c r="U607" s="27" t="s">
        <v>1306</v>
      </c>
      <c r="V607" s="27">
        <v>3050</v>
      </c>
      <c r="W607" s="27" t="s">
        <v>57</v>
      </c>
      <c r="X607" s="88" t="s">
        <v>54</v>
      </c>
    </row>
    <row r="608" spans="15:24" x14ac:dyDescent="0.25">
      <c r="O608" s="37"/>
      <c r="P608" s="175"/>
      <c r="T608" s="29">
        <v>1485</v>
      </c>
      <c r="U608" s="27" t="s">
        <v>1307</v>
      </c>
      <c r="V608" s="27">
        <v>3210</v>
      </c>
      <c r="W608" s="27" t="s">
        <v>126</v>
      </c>
      <c r="X608" s="88" t="s">
        <v>65</v>
      </c>
    </row>
    <row r="609" spans="15:24" x14ac:dyDescent="0.25">
      <c r="O609" s="37"/>
      <c r="P609" s="175"/>
      <c r="T609" s="29">
        <v>1510</v>
      </c>
      <c r="U609" s="27" t="s">
        <v>1833</v>
      </c>
      <c r="V609" s="27">
        <v>3030</v>
      </c>
      <c r="W609" s="27" t="s">
        <v>70</v>
      </c>
      <c r="X609" s="88" t="s">
        <v>65</v>
      </c>
    </row>
    <row r="610" spans="15:24" x14ac:dyDescent="0.25">
      <c r="O610" s="37"/>
      <c r="P610" s="175"/>
      <c r="T610" s="29">
        <v>1511</v>
      </c>
      <c r="U610" s="27" t="s">
        <v>185</v>
      </c>
      <c r="V610" s="27">
        <v>3140</v>
      </c>
      <c r="W610" s="27" t="s">
        <v>139</v>
      </c>
      <c r="X610" s="88" t="s">
        <v>65</v>
      </c>
    </row>
    <row r="611" spans="15:24" x14ac:dyDescent="0.25">
      <c r="O611" s="37"/>
      <c r="P611" s="175"/>
      <c r="T611" s="29">
        <v>1516</v>
      </c>
      <c r="U611" s="27" t="s">
        <v>559</v>
      </c>
      <c r="V611" s="27">
        <v>3090</v>
      </c>
      <c r="W611" s="27" t="s">
        <v>82</v>
      </c>
      <c r="X611" s="88" t="s">
        <v>65</v>
      </c>
    </row>
    <row r="612" spans="15:24" x14ac:dyDescent="0.25">
      <c r="O612" s="37"/>
      <c r="P612" s="175"/>
      <c r="T612" s="29">
        <v>1518</v>
      </c>
      <c r="U612" s="27" t="s">
        <v>1921</v>
      </c>
      <c r="V612" s="27">
        <v>3060</v>
      </c>
      <c r="W612" s="27" t="s">
        <v>1251</v>
      </c>
      <c r="X612" s="88" t="s">
        <v>65</v>
      </c>
    </row>
    <row r="613" spans="15:24" x14ac:dyDescent="0.25">
      <c r="O613" s="37"/>
      <c r="P613" s="175"/>
      <c r="T613" s="29">
        <v>1533</v>
      </c>
      <c r="U613" s="27" t="s">
        <v>560</v>
      </c>
      <c r="V613" s="27">
        <v>3020</v>
      </c>
      <c r="W613" s="27" t="s">
        <v>64</v>
      </c>
      <c r="X613" s="88" t="s">
        <v>65</v>
      </c>
    </row>
    <row r="614" spans="15:24" x14ac:dyDescent="0.25">
      <c r="O614" s="37"/>
      <c r="P614" s="175"/>
      <c r="T614" s="29">
        <v>1545</v>
      </c>
      <c r="U614" s="27" t="s">
        <v>1308</v>
      </c>
      <c r="V614" s="27">
        <v>3020</v>
      </c>
      <c r="W614" s="27" t="s">
        <v>64</v>
      </c>
      <c r="X614" s="88" t="s">
        <v>65</v>
      </c>
    </row>
    <row r="615" spans="15:24" x14ac:dyDescent="0.25">
      <c r="O615" s="37"/>
      <c r="P615" s="175"/>
      <c r="T615" s="29">
        <v>1571</v>
      </c>
      <c r="U615" s="27" t="s">
        <v>1309</v>
      </c>
      <c r="V615" s="27">
        <v>3290</v>
      </c>
      <c r="W615" s="27" t="s">
        <v>1262</v>
      </c>
      <c r="X615" s="88" t="s">
        <v>62</v>
      </c>
    </row>
    <row r="616" spans="15:24" x14ac:dyDescent="0.25">
      <c r="O616" s="37"/>
      <c r="P616" s="175"/>
      <c r="T616" s="29">
        <v>1580</v>
      </c>
      <c r="U616" s="27" t="s">
        <v>561</v>
      </c>
      <c r="V616" s="27">
        <v>3190</v>
      </c>
      <c r="W616" s="27" t="s">
        <v>1248</v>
      </c>
      <c r="X616" s="88" t="s">
        <v>76</v>
      </c>
    </row>
    <row r="617" spans="15:24" x14ac:dyDescent="0.25">
      <c r="O617" s="37"/>
      <c r="P617" s="175"/>
      <c r="T617" s="29">
        <v>1589</v>
      </c>
      <c r="U617" s="27" t="s">
        <v>1935</v>
      </c>
      <c r="V617" s="27">
        <v>3010</v>
      </c>
      <c r="W617" s="27" t="s">
        <v>53</v>
      </c>
      <c r="X617" s="88" t="s">
        <v>54</v>
      </c>
    </row>
    <row r="618" spans="15:24" x14ac:dyDescent="0.25">
      <c r="O618" s="37"/>
      <c r="P618" s="175"/>
      <c r="T618" s="29">
        <v>1593</v>
      </c>
      <c r="U618" s="27" t="s">
        <v>562</v>
      </c>
      <c r="V618" s="27">
        <v>3180</v>
      </c>
      <c r="W618" s="27" t="s">
        <v>146</v>
      </c>
      <c r="X618" s="88" t="s">
        <v>62</v>
      </c>
    </row>
    <row r="619" spans="15:24" x14ac:dyDescent="0.25">
      <c r="O619" s="37"/>
      <c r="P619" s="175"/>
      <c r="T619" s="29">
        <v>1594</v>
      </c>
      <c r="U619" s="27" t="s">
        <v>563</v>
      </c>
      <c r="V619" s="27">
        <v>3200</v>
      </c>
      <c r="W619" s="27" t="s">
        <v>103</v>
      </c>
      <c r="X619" s="88" t="s">
        <v>60</v>
      </c>
    </row>
    <row r="620" spans="15:24" x14ac:dyDescent="0.25">
      <c r="O620" s="37"/>
      <c r="P620" s="175"/>
      <c r="T620" s="29">
        <v>1600</v>
      </c>
      <c r="U620" s="27" t="s">
        <v>1310</v>
      </c>
      <c r="V620" s="27">
        <v>3080</v>
      </c>
      <c r="W620" s="27" t="s">
        <v>72</v>
      </c>
      <c r="X620" s="88" t="s">
        <v>60</v>
      </c>
    </row>
    <row r="621" spans="15:24" x14ac:dyDescent="0.25">
      <c r="O621" s="37"/>
      <c r="P621" s="175"/>
      <c r="T621" s="29">
        <v>1601</v>
      </c>
      <c r="U621" s="27" t="s">
        <v>1846</v>
      </c>
      <c r="V621" s="27">
        <v>3170</v>
      </c>
      <c r="W621" s="27" t="s">
        <v>1247</v>
      </c>
      <c r="X621" s="88" t="s">
        <v>74</v>
      </c>
    </row>
    <row r="622" spans="15:24" x14ac:dyDescent="0.25">
      <c r="O622" s="37"/>
      <c r="P622" s="175"/>
      <c r="T622" s="29">
        <v>1606</v>
      </c>
      <c r="U622" s="27" t="s">
        <v>564</v>
      </c>
      <c r="V622" s="27">
        <v>3010</v>
      </c>
      <c r="W622" s="27" t="s">
        <v>53</v>
      </c>
      <c r="X622" s="88" t="s">
        <v>54</v>
      </c>
    </row>
    <row r="623" spans="15:24" x14ac:dyDescent="0.25">
      <c r="O623" s="37"/>
      <c r="P623" s="175"/>
      <c r="T623" s="29">
        <v>1607</v>
      </c>
      <c r="U623" s="27" t="s">
        <v>565</v>
      </c>
      <c r="V623" s="27">
        <v>3061</v>
      </c>
      <c r="W623" s="27" t="s">
        <v>1838</v>
      </c>
      <c r="X623" s="88" t="s">
        <v>78</v>
      </c>
    </row>
    <row r="624" spans="15:24" x14ac:dyDescent="0.25">
      <c r="O624" s="37"/>
      <c r="P624" s="175"/>
      <c r="T624" s="29">
        <v>1618</v>
      </c>
      <c r="U624" s="27" t="s">
        <v>566</v>
      </c>
      <c r="V624" s="27">
        <v>3070</v>
      </c>
      <c r="W624" s="27" t="s">
        <v>73</v>
      </c>
      <c r="X624" s="88" t="s">
        <v>54</v>
      </c>
    </row>
    <row r="625" spans="15:24" x14ac:dyDescent="0.25">
      <c r="O625" s="37"/>
      <c r="P625" s="175"/>
      <c r="T625" s="29">
        <v>1628</v>
      </c>
      <c r="U625" s="27" t="s">
        <v>567</v>
      </c>
      <c r="V625" s="27">
        <v>3010</v>
      </c>
      <c r="W625" s="27" t="s">
        <v>53</v>
      </c>
      <c r="X625" s="88" t="s">
        <v>54</v>
      </c>
    </row>
    <row r="626" spans="15:24" x14ac:dyDescent="0.25">
      <c r="O626" s="37"/>
      <c r="P626" s="175"/>
      <c r="T626" s="29">
        <v>1629</v>
      </c>
      <c r="U626" s="27" t="s">
        <v>568</v>
      </c>
      <c r="V626" s="27">
        <v>3070</v>
      </c>
      <c r="W626" s="27" t="s">
        <v>73</v>
      </c>
      <c r="X626" s="88" t="s">
        <v>54</v>
      </c>
    </row>
    <row r="627" spans="15:24" x14ac:dyDescent="0.25">
      <c r="O627" s="37"/>
      <c r="P627" s="175"/>
      <c r="T627" s="29">
        <v>1633</v>
      </c>
      <c r="U627" s="27" t="s">
        <v>569</v>
      </c>
      <c r="V627" s="27">
        <v>3010</v>
      </c>
      <c r="W627" s="27" t="s">
        <v>53</v>
      </c>
      <c r="X627" s="88" t="s">
        <v>54</v>
      </c>
    </row>
    <row r="628" spans="15:24" x14ac:dyDescent="0.25">
      <c r="O628" s="37"/>
      <c r="P628" s="175"/>
      <c r="T628" s="29">
        <v>1637</v>
      </c>
      <c r="U628" s="27" t="s">
        <v>570</v>
      </c>
      <c r="V628" s="27">
        <v>3070</v>
      </c>
      <c r="W628" s="27" t="s">
        <v>73</v>
      </c>
      <c r="X628" s="88" t="s">
        <v>54</v>
      </c>
    </row>
    <row r="629" spans="15:24" x14ac:dyDescent="0.25">
      <c r="O629" s="37"/>
      <c r="P629" s="175"/>
      <c r="T629" s="29">
        <v>1652</v>
      </c>
      <c r="U629" s="27" t="s">
        <v>571</v>
      </c>
      <c r="V629" s="27">
        <v>3260</v>
      </c>
      <c r="W629" s="27" t="s">
        <v>61</v>
      </c>
      <c r="X629" s="88" t="s">
        <v>62</v>
      </c>
    </row>
    <row r="630" spans="15:24" x14ac:dyDescent="0.25">
      <c r="O630" s="37"/>
      <c r="P630" s="175"/>
      <c r="T630" s="29">
        <v>1653</v>
      </c>
      <c r="U630" s="27" t="s">
        <v>572</v>
      </c>
      <c r="V630" s="27">
        <v>3050</v>
      </c>
      <c r="W630" s="27" t="s">
        <v>57</v>
      </c>
      <c r="X630" s="88" t="s">
        <v>54</v>
      </c>
    </row>
    <row r="631" spans="15:24" x14ac:dyDescent="0.25">
      <c r="O631" s="37"/>
      <c r="P631" s="175"/>
      <c r="T631" s="29">
        <v>1655</v>
      </c>
      <c r="U631" s="27" t="s">
        <v>1311</v>
      </c>
      <c r="V631" s="27">
        <v>3080</v>
      </c>
      <c r="W631" s="27" t="s">
        <v>72</v>
      </c>
      <c r="X631" s="88" t="s">
        <v>60</v>
      </c>
    </row>
    <row r="632" spans="15:24" x14ac:dyDescent="0.25">
      <c r="O632" s="37"/>
      <c r="P632" s="175"/>
      <c r="T632" s="29">
        <v>1656</v>
      </c>
      <c r="U632" s="27" t="s">
        <v>573</v>
      </c>
      <c r="V632" s="27">
        <v>3230</v>
      </c>
      <c r="W632" s="27" t="s">
        <v>1261</v>
      </c>
      <c r="X632" s="88" t="s">
        <v>62</v>
      </c>
    </row>
    <row r="633" spans="15:24" x14ac:dyDescent="0.25">
      <c r="O633" s="37"/>
      <c r="P633" s="175"/>
      <c r="T633" s="29">
        <v>1658</v>
      </c>
      <c r="U633" s="27" t="s">
        <v>574</v>
      </c>
      <c r="V633" s="27">
        <v>3160</v>
      </c>
      <c r="W633" s="27" t="s">
        <v>1256</v>
      </c>
      <c r="X633" s="88" t="s">
        <v>74</v>
      </c>
    </row>
    <row r="634" spans="15:24" x14ac:dyDescent="0.25">
      <c r="O634" s="37"/>
      <c r="P634" s="175"/>
      <c r="T634" s="29">
        <v>1659</v>
      </c>
      <c r="U634" s="27" t="s">
        <v>575</v>
      </c>
      <c r="V634" s="27">
        <v>3030</v>
      </c>
      <c r="W634" s="27" t="s">
        <v>70</v>
      </c>
      <c r="X634" s="88" t="s">
        <v>65</v>
      </c>
    </row>
    <row r="635" spans="15:24" x14ac:dyDescent="0.25">
      <c r="O635" s="37"/>
      <c r="P635" s="175"/>
      <c r="T635" s="29">
        <v>1661</v>
      </c>
      <c r="U635" s="27" t="s">
        <v>576</v>
      </c>
      <c r="V635" s="27">
        <v>3020</v>
      </c>
      <c r="W635" s="27" t="s">
        <v>64</v>
      </c>
      <c r="X635" s="88" t="s">
        <v>65</v>
      </c>
    </row>
    <row r="636" spans="15:24" x14ac:dyDescent="0.25">
      <c r="O636" s="37"/>
      <c r="P636" s="175"/>
      <c r="T636" s="29">
        <v>1662</v>
      </c>
      <c r="U636" s="27" t="s">
        <v>577</v>
      </c>
      <c r="V636" s="27">
        <v>3300</v>
      </c>
      <c r="W636" s="27" t="s">
        <v>1254</v>
      </c>
      <c r="X636" s="88" t="s">
        <v>60</v>
      </c>
    </row>
    <row r="637" spans="15:24" x14ac:dyDescent="0.25">
      <c r="O637" s="37"/>
      <c r="P637" s="175"/>
      <c r="T637" s="29">
        <v>1664</v>
      </c>
      <c r="U637" s="27" t="s">
        <v>579</v>
      </c>
      <c r="V637" s="27">
        <v>3090</v>
      </c>
      <c r="W637" s="27" t="s">
        <v>82</v>
      </c>
      <c r="X637" s="88" t="s">
        <v>65</v>
      </c>
    </row>
    <row r="638" spans="15:24" x14ac:dyDescent="0.25">
      <c r="O638" s="37"/>
      <c r="P638" s="175"/>
      <c r="T638" s="29">
        <v>1666</v>
      </c>
      <c r="U638" s="27" t="s">
        <v>572</v>
      </c>
      <c r="V638" s="27">
        <v>3030</v>
      </c>
      <c r="W638" s="27" t="s">
        <v>70</v>
      </c>
      <c r="X638" s="88" t="s">
        <v>65</v>
      </c>
    </row>
    <row r="639" spans="15:24" x14ac:dyDescent="0.25">
      <c r="O639" s="37"/>
      <c r="P639" s="175"/>
      <c r="T639" s="29">
        <v>1669</v>
      </c>
      <c r="U639" s="27" t="s">
        <v>471</v>
      </c>
      <c r="V639" s="27">
        <v>3300</v>
      </c>
      <c r="W639" s="27" t="s">
        <v>1254</v>
      </c>
      <c r="X639" s="88" t="s">
        <v>60</v>
      </c>
    </row>
    <row r="640" spans="15:24" x14ac:dyDescent="0.25">
      <c r="O640" s="37"/>
      <c r="P640" s="175"/>
      <c r="T640" s="29">
        <v>1670</v>
      </c>
      <c r="U640" s="27" t="s">
        <v>580</v>
      </c>
      <c r="V640" s="27">
        <v>3130</v>
      </c>
      <c r="W640" s="27" t="s">
        <v>68</v>
      </c>
      <c r="X640" s="88" t="s">
        <v>65</v>
      </c>
    </row>
    <row r="641" spans="15:24" x14ac:dyDescent="0.25">
      <c r="O641" s="37"/>
      <c r="P641" s="175"/>
      <c r="T641" s="29">
        <v>1671</v>
      </c>
      <c r="U641" s="27" t="s">
        <v>581</v>
      </c>
      <c r="V641" s="27">
        <v>3120</v>
      </c>
      <c r="W641" s="27" t="s">
        <v>1246</v>
      </c>
      <c r="X641" s="88" t="s">
        <v>60</v>
      </c>
    </row>
    <row r="642" spans="15:24" x14ac:dyDescent="0.25">
      <c r="O642" s="37"/>
      <c r="P642" s="175"/>
      <c r="T642" s="29">
        <v>1675</v>
      </c>
      <c r="U642" s="27" t="s">
        <v>578</v>
      </c>
      <c r="V642" s="27">
        <v>3070</v>
      </c>
      <c r="W642" s="27" t="s">
        <v>73</v>
      </c>
      <c r="X642" s="88" t="s">
        <v>54</v>
      </c>
    </row>
    <row r="643" spans="15:24" x14ac:dyDescent="0.25">
      <c r="O643" s="37"/>
      <c r="P643" s="175"/>
      <c r="T643" s="29">
        <v>1676</v>
      </c>
      <c r="U643" s="27" t="s">
        <v>582</v>
      </c>
      <c r="V643" s="27">
        <v>3280</v>
      </c>
      <c r="W643" s="27" t="s">
        <v>1242</v>
      </c>
      <c r="X643" s="88" t="s">
        <v>60</v>
      </c>
    </row>
    <row r="644" spans="15:24" x14ac:dyDescent="0.25">
      <c r="O644" s="37"/>
      <c r="P644" s="175"/>
      <c r="T644" s="29">
        <v>1678</v>
      </c>
      <c r="U644" s="27" t="s">
        <v>583</v>
      </c>
      <c r="V644" s="27">
        <v>3010</v>
      </c>
      <c r="W644" s="27" t="s">
        <v>53</v>
      </c>
      <c r="X644" s="88" t="s">
        <v>54</v>
      </c>
    </row>
    <row r="645" spans="15:24" x14ac:dyDescent="0.25">
      <c r="O645" s="37"/>
      <c r="P645" s="175"/>
      <c r="T645" s="29">
        <v>1680</v>
      </c>
      <c r="U645" s="27" t="s">
        <v>584</v>
      </c>
      <c r="V645" s="27">
        <v>3180</v>
      </c>
      <c r="W645" s="27" t="s">
        <v>146</v>
      </c>
      <c r="X645" s="88" t="s">
        <v>62</v>
      </c>
    </row>
    <row r="646" spans="15:24" x14ac:dyDescent="0.25">
      <c r="O646" s="37"/>
      <c r="P646" s="175"/>
      <c r="T646" s="29">
        <v>1681</v>
      </c>
      <c r="U646" s="27" t="s">
        <v>585</v>
      </c>
      <c r="V646" s="27">
        <v>3080</v>
      </c>
      <c r="W646" s="27" t="s">
        <v>72</v>
      </c>
      <c r="X646" s="88" t="s">
        <v>60</v>
      </c>
    </row>
    <row r="647" spans="15:24" x14ac:dyDescent="0.25">
      <c r="O647" s="37"/>
      <c r="P647" s="175"/>
      <c r="T647" s="29">
        <v>1693</v>
      </c>
      <c r="U647" s="27" t="s">
        <v>586</v>
      </c>
      <c r="V647" s="27">
        <v>3080</v>
      </c>
      <c r="W647" s="27" t="s">
        <v>72</v>
      </c>
      <c r="X647" s="88" t="s">
        <v>60</v>
      </c>
    </row>
    <row r="648" spans="15:24" x14ac:dyDescent="0.25">
      <c r="O648" s="37"/>
      <c r="P648" s="175"/>
      <c r="T648" s="29">
        <v>1694</v>
      </c>
      <c r="U648" s="27" t="s">
        <v>626</v>
      </c>
      <c r="V648" s="27">
        <v>3280</v>
      </c>
      <c r="W648" s="27" t="s">
        <v>1242</v>
      </c>
      <c r="X648" s="88" t="s">
        <v>60</v>
      </c>
    </row>
    <row r="649" spans="15:24" x14ac:dyDescent="0.25">
      <c r="O649" s="37"/>
      <c r="P649" s="175"/>
      <c r="T649" s="29">
        <v>1697</v>
      </c>
      <c r="U649" s="27" t="s">
        <v>587</v>
      </c>
      <c r="V649" s="27">
        <v>3270</v>
      </c>
      <c r="W649" s="27" t="s">
        <v>108</v>
      </c>
      <c r="X649" s="88" t="s">
        <v>60</v>
      </c>
    </row>
    <row r="650" spans="15:24" x14ac:dyDescent="0.25">
      <c r="O650" s="37"/>
      <c r="P650" s="175"/>
      <c r="T650" s="29">
        <v>1700</v>
      </c>
      <c r="U650" s="27" t="s">
        <v>588</v>
      </c>
      <c r="V650" s="27">
        <v>3260</v>
      </c>
      <c r="W650" s="27" t="s">
        <v>61</v>
      </c>
      <c r="X650" s="88" t="s">
        <v>62</v>
      </c>
    </row>
    <row r="651" spans="15:24" x14ac:dyDescent="0.25">
      <c r="O651" s="37"/>
      <c r="P651" s="175"/>
      <c r="T651" s="29">
        <v>1703</v>
      </c>
      <c r="U651" s="27" t="s">
        <v>264</v>
      </c>
      <c r="V651" s="27">
        <v>3280</v>
      </c>
      <c r="W651" s="27" t="s">
        <v>1242</v>
      </c>
      <c r="X651" s="88" t="s">
        <v>60</v>
      </c>
    </row>
    <row r="652" spans="15:24" x14ac:dyDescent="0.25">
      <c r="O652" s="37"/>
      <c r="P652" s="175"/>
      <c r="T652" s="29">
        <v>1707</v>
      </c>
      <c r="U652" s="27" t="s">
        <v>1312</v>
      </c>
      <c r="V652" s="27">
        <v>3200</v>
      </c>
      <c r="W652" s="27" t="s">
        <v>103</v>
      </c>
      <c r="X652" s="88" t="s">
        <v>60</v>
      </c>
    </row>
    <row r="653" spans="15:24" x14ac:dyDescent="0.25">
      <c r="O653" s="37"/>
      <c r="P653" s="175"/>
      <c r="T653" s="29">
        <v>1710</v>
      </c>
      <c r="U653" s="27" t="s">
        <v>589</v>
      </c>
      <c r="V653" s="27">
        <v>3240</v>
      </c>
      <c r="W653" s="27" t="s">
        <v>77</v>
      </c>
      <c r="X653" s="88" t="s">
        <v>60</v>
      </c>
    </row>
    <row r="654" spans="15:24" x14ac:dyDescent="0.25">
      <c r="O654" s="37"/>
      <c r="P654" s="175"/>
      <c r="T654" s="29">
        <v>1719</v>
      </c>
      <c r="U654" s="27" t="s">
        <v>590</v>
      </c>
      <c r="V654" s="27">
        <v>3240</v>
      </c>
      <c r="W654" s="27" t="s">
        <v>77</v>
      </c>
      <c r="X654" s="88" t="s">
        <v>60</v>
      </c>
    </row>
    <row r="655" spans="15:24" x14ac:dyDescent="0.25">
      <c r="O655" s="37"/>
      <c r="P655" s="175"/>
      <c r="T655" s="29">
        <v>1722</v>
      </c>
      <c r="U655" s="27" t="s">
        <v>1713</v>
      </c>
      <c r="V655" s="27">
        <v>3020</v>
      </c>
      <c r="W655" s="27" t="s">
        <v>64</v>
      </c>
      <c r="X655" s="88" t="s">
        <v>65</v>
      </c>
    </row>
    <row r="656" spans="15:24" x14ac:dyDescent="0.25">
      <c r="O656" s="37"/>
      <c r="P656" s="175"/>
      <c r="T656" s="29">
        <v>1723</v>
      </c>
      <c r="U656" s="27" t="s">
        <v>591</v>
      </c>
      <c r="V656" s="27">
        <v>3050</v>
      </c>
      <c r="W656" s="27" t="s">
        <v>57</v>
      </c>
      <c r="X656" s="88" t="s">
        <v>54</v>
      </c>
    </row>
    <row r="657" spans="15:24" x14ac:dyDescent="0.25">
      <c r="O657" s="37"/>
      <c r="P657" s="175"/>
      <c r="T657" s="29">
        <v>1737</v>
      </c>
      <c r="U657" s="27" t="s">
        <v>592</v>
      </c>
      <c r="V657" s="27">
        <v>3010</v>
      </c>
      <c r="W657" s="27" t="s">
        <v>53</v>
      </c>
      <c r="X657" s="88" t="s">
        <v>54</v>
      </c>
    </row>
    <row r="658" spans="15:24" x14ac:dyDescent="0.25">
      <c r="O658" s="37"/>
      <c r="P658" s="175"/>
      <c r="T658" s="29">
        <v>1739</v>
      </c>
      <c r="U658" s="27" t="s">
        <v>593</v>
      </c>
      <c r="V658" s="27">
        <v>3050</v>
      </c>
      <c r="W658" s="27" t="s">
        <v>57</v>
      </c>
      <c r="X658" s="88" t="s">
        <v>54</v>
      </c>
    </row>
    <row r="659" spans="15:24" x14ac:dyDescent="0.25">
      <c r="O659" s="37"/>
      <c r="P659" s="175"/>
      <c r="T659" s="29">
        <v>1740</v>
      </c>
      <c r="U659" s="27" t="s">
        <v>594</v>
      </c>
      <c r="V659" s="27">
        <v>3070</v>
      </c>
      <c r="W659" s="27" t="s">
        <v>73</v>
      </c>
      <c r="X659" s="88" t="s">
        <v>54</v>
      </c>
    </row>
    <row r="660" spans="15:24" x14ac:dyDescent="0.25">
      <c r="O660" s="37"/>
      <c r="P660" s="175"/>
      <c r="T660" s="29">
        <v>1741</v>
      </c>
      <c r="U660" s="27" t="s">
        <v>585</v>
      </c>
      <c r="V660" s="27">
        <v>3070</v>
      </c>
      <c r="W660" s="27" t="s">
        <v>73</v>
      </c>
      <c r="X660" s="88" t="s">
        <v>54</v>
      </c>
    </row>
    <row r="661" spans="15:24" x14ac:dyDescent="0.25">
      <c r="O661" s="37"/>
      <c r="P661" s="175"/>
      <c r="T661" s="29">
        <v>1745</v>
      </c>
      <c r="U661" s="27" t="s">
        <v>595</v>
      </c>
      <c r="V661" s="27">
        <v>3070</v>
      </c>
      <c r="W661" s="27" t="s">
        <v>73</v>
      </c>
      <c r="X661" s="88" t="s">
        <v>54</v>
      </c>
    </row>
    <row r="662" spans="15:24" x14ac:dyDescent="0.25">
      <c r="O662" s="37"/>
      <c r="P662" s="175"/>
      <c r="T662" s="29">
        <v>1746</v>
      </c>
      <c r="U662" s="27" t="s">
        <v>596</v>
      </c>
      <c r="V662" s="27">
        <v>3050</v>
      </c>
      <c r="W662" s="27" t="s">
        <v>57</v>
      </c>
      <c r="X662" s="88" t="s">
        <v>54</v>
      </c>
    </row>
    <row r="663" spans="15:24" x14ac:dyDescent="0.25">
      <c r="O663" s="37"/>
      <c r="P663" s="175"/>
      <c r="T663" s="29">
        <v>1751</v>
      </c>
      <c r="U663" s="27" t="s">
        <v>597</v>
      </c>
      <c r="V663" s="27">
        <v>3070</v>
      </c>
      <c r="W663" s="27" t="s">
        <v>73</v>
      </c>
      <c r="X663" s="88" t="s">
        <v>54</v>
      </c>
    </row>
    <row r="664" spans="15:24" x14ac:dyDescent="0.25">
      <c r="O664" s="37"/>
      <c r="P664" s="175"/>
      <c r="T664" s="29">
        <v>1752</v>
      </c>
      <c r="U664" s="27" t="s">
        <v>1313</v>
      </c>
      <c r="V664" s="27">
        <v>3070</v>
      </c>
      <c r="W664" s="27" t="s">
        <v>73</v>
      </c>
      <c r="X664" s="88" t="s">
        <v>54</v>
      </c>
    </row>
    <row r="665" spans="15:24" x14ac:dyDescent="0.25">
      <c r="O665" s="37"/>
      <c r="P665" s="175"/>
      <c r="T665" s="29">
        <v>1754</v>
      </c>
      <c r="U665" s="27" t="s">
        <v>598</v>
      </c>
      <c r="V665" s="27">
        <v>3140</v>
      </c>
      <c r="W665" s="27" t="s">
        <v>139</v>
      </c>
      <c r="X665" s="88" t="s">
        <v>65</v>
      </c>
    </row>
    <row r="666" spans="15:24" x14ac:dyDescent="0.25">
      <c r="O666" s="37"/>
      <c r="P666" s="175"/>
      <c r="T666" s="29">
        <v>1758</v>
      </c>
      <c r="U666" s="27" t="s">
        <v>531</v>
      </c>
      <c r="V666" s="27">
        <v>3070</v>
      </c>
      <c r="W666" s="27" t="s">
        <v>73</v>
      </c>
      <c r="X666" s="88" t="s">
        <v>54</v>
      </c>
    </row>
    <row r="667" spans="15:24" x14ac:dyDescent="0.25">
      <c r="O667" s="37"/>
      <c r="P667" s="175"/>
      <c r="T667" s="29">
        <v>1760</v>
      </c>
      <c r="U667" s="27" t="s">
        <v>599</v>
      </c>
      <c r="V667" s="27">
        <v>3050</v>
      </c>
      <c r="W667" s="27" t="s">
        <v>57</v>
      </c>
      <c r="X667" s="88" t="s">
        <v>54</v>
      </c>
    </row>
    <row r="668" spans="15:24" x14ac:dyDescent="0.25">
      <c r="O668" s="37"/>
      <c r="P668" s="175"/>
      <c r="T668" s="29">
        <v>1765</v>
      </c>
      <c r="U668" s="27" t="s">
        <v>600</v>
      </c>
      <c r="V668" s="27">
        <v>3010</v>
      </c>
      <c r="W668" s="27" t="s">
        <v>53</v>
      </c>
      <c r="X668" s="88" t="s">
        <v>54</v>
      </c>
    </row>
    <row r="669" spans="15:24" x14ac:dyDescent="0.25">
      <c r="O669" s="37"/>
      <c r="P669" s="175"/>
      <c r="T669" s="29">
        <v>1774</v>
      </c>
      <c r="U669" s="27" t="s">
        <v>601</v>
      </c>
      <c r="V669" s="27">
        <v>3010</v>
      </c>
      <c r="W669" s="27" t="s">
        <v>53</v>
      </c>
      <c r="X669" s="88" t="s">
        <v>54</v>
      </c>
    </row>
    <row r="670" spans="15:24" x14ac:dyDescent="0.25">
      <c r="O670" s="37"/>
      <c r="P670" s="175"/>
      <c r="T670" s="29">
        <v>1777</v>
      </c>
      <c r="U670" s="27" t="s">
        <v>602</v>
      </c>
      <c r="V670" s="27">
        <v>3010</v>
      </c>
      <c r="W670" s="27" t="s">
        <v>53</v>
      </c>
      <c r="X670" s="88" t="s">
        <v>54</v>
      </c>
    </row>
    <row r="671" spans="15:24" x14ac:dyDescent="0.25">
      <c r="O671" s="37"/>
      <c r="P671" s="175"/>
      <c r="T671" s="29">
        <v>1789</v>
      </c>
      <c r="U671" s="27" t="s">
        <v>603</v>
      </c>
      <c r="V671" s="27">
        <v>3150</v>
      </c>
      <c r="W671" s="27" t="s">
        <v>86</v>
      </c>
      <c r="X671" s="88" t="s">
        <v>65</v>
      </c>
    </row>
    <row r="672" spans="15:24" x14ac:dyDescent="0.25">
      <c r="O672" s="37"/>
      <c r="P672" s="175"/>
      <c r="T672" s="29">
        <v>1790</v>
      </c>
      <c r="U672" s="27" t="s">
        <v>604</v>
      </c>
      <c r="V672" s="27">
        <v>3150</v>
      </c>
      <c r="W672" s="27" t="s">
        <v>86</v>
      </c>
      <c r="X672" s="88" t="s">
        <v>65</v>
      </c>
    </row>
    <row r="673" spans="15:24" x14ac:dyDescent="0.25">
      <c r="O673" s="37"/>
      <c r="P673" s="175"/>
      <c r="T673" s="29">
        <v>1803</v>
      </c>
      <c r="U673" s="27" t="s">
        <v>381</v>
      </c>
      <c r="V673" s="27">
        <v>3090</v>
      </c>
      <c r="W673" s="27" t="s">
        <v>82</v>
      </c>
      <c r="X673" s="88" t="s">
        <v>65</v>
      </c>
    </row>
    <row r="674" spans="15:24" x14ac:dyDescent="0.25">
      <c r="O674" s="37"/>
      <c r="P674" s="175"/>
      <c r="T674" s="29">
        <v>1810</v>
      </c>
      <c r="U674" s="27" t="s">
        <v>605</v>
      </c>
      <c r="V674" s="27">
        <v>3040</v>
      </c>
      <c r="W674" s="27" t="s">
        <v>81</v>
      </c>
      <c r="X674" s="88" t="s">
        <v>65</v>
      </c>
    </row>
    <row r="675" spans="15:24" x14ac:dyDescent="0.25">
      <c r="O675" s="37"/>
      <c r="P675" s="175"/>
      <c r="T675" s="29">
        <v>1833</v>
      </c>
      <c r="U675" s="27" t="s">
        <v>606</v>
      </c>
      <c r="V675" s="27">
        <v>3090</v>
      </c>
      <c r="W675" s="27" t="s">
        <v>82</v>
      </c>
      <c r="X675" s="88" t="s">
        <v>65</v>
      </c>
    </row>
    <row r="676" spans="15:24" x14ac:dyDescent="0.25">
      <c r="O676" s="37"/>
      <c r="P676" s="175"/>
      <c r="T676" s="29">
        <v>2003</v>
      </c>
      <c r="U676" s="27" t="s">
        <v>607</v>
      </c>
      <c r="V676" s="27">
        <v>3060</v>
      </c>
      <c r="W676" s="27" t="s">
        <v>1251</v>
      </c>
      <c r="X676" s="88" t="s">
        <v>65</v>
      </c>
    </row>
    <row r="677" spans="15:24" x14ac:dyDescent="0.25">
      <c r="O677" s="37"/>
      <c r="P677" s="175"/>
      <c r="T677" s="29">
        <v>2004</v>
      </c>
      <c r="U677" s="27" t="s">
        <v>607</v>
      </c>
      <c r="V677" s="27">
        <v>3310</v>
      </c>
      <c r="W677" s="27" t="s">
        <v>90</v>
      </c>
      <c r="X677" s="88" t="s">
        <v>62</v>
      </c>
    </row>
    <row r="678" spans="15:24" x14ac:dyDescent="0.25">
      <c r="O678" s="37"/>
      <c r="P678" s="175"/>
      <c r="T678" s="29">
        <v>2009</v>
      </c>
      <c r="U678" s="27" t="s">
        <v>607</v>
      </c>
      <c r="V678" s="27">
        <v>3280</v>
      </c>
      <c r="W678" s="27" t="s">
        <v>1242</v>
      </c>
      <c r="X678" s="88" t="s">
        <v>60</v>
      </c>
    </row>
    <row r="679" spans="15:24" x14ac:dyDescent="0.25">
      <c r="O679" s="37"/>
      <c r="P679" s="175"/>
      <c r="T679" s="29">
        <v>2012</v>
      </c>
      <c r="U679" s="27" t="s">
        <v>607</v>
      </c>
      <c r="V679" s="27">
        <v>3061</v>
      </c>
      <c r="W679" s="27" t="s">
        <v>1838</v>
      </c>
      <c r="X679" s="88" t="s">
        <v>78</v>
      </c>
    </row>
    <row r="680" spans="15:24" x14ac:dyDescent="0.25">
      <c r="O680" s="37"/>
      <c r="P680" s="175"/>
      <c r="T680" s="29">
        <v>2013</v>
      </c>
      <c r="U680" s="27" t="s">
        <v>1314</v>
      </c>
      <c r="V680" s="27">
        <v>3040</v>
      </c>
      <c r="W680" s="27" t="s">
        <v>81</v>
      </c>
      <c r="X680" s="88" t="s">
        <v>65</v>
      </c>
    </row>
    <row r="681" spans="15:24" x14ac:dyDescent="0.25">
      <c r="O681" s="37"/>
      <c r="P681" s="175"/>
      <c r="T681" s="29">
        <v>2015</v>
      </c>
      <c r="U681" s="27" t="s">
        <v>608</v>
      </c>
      <c r="V681" s="27">
        <v>3170</v>
      </c>
      <c r="W681" s="27" t="s">
        <v>1247</v>
      </c>
      <c r="X681" s="88" t="s">
        <v>74</v>
      </c>
    </row>
    <row r="682" spans="15:24" x14ac:dyDescent="0.25">
      <c r="O682" s="37"/>
      <c r="P682" s="175"/>
      <c r="T682" s="29">
        <v>2016</v>
      </c>
      <c r="U682" s="27" t="s">
        <v>609</v>
      </c>
      <c r="V682" s="27">
        <v>3140</v>
      </c>
      <c r="W682" s="27" t="s">
        <v>139</v>
      </c>
      <c r="X682" s="88" t="s">
        <v>65</v>
      </c>
    </row>
    <row r="683" spans="15:24" x14ac:dyDescent="0.25">
      <c r="O683" s="37"/>
      <c r="P683" s="175"/>
      <c r="T683" s="29">
        <v>2020</v>
      </c>
      <c r="U683" s="27" t="s">
        <v>610</v>
      </c>
      <c r="V683" s="27">
        <v>3060</v>
      </c>
      <c r="W683" s="27" t="s">
        <v>1251</v>
      </c>
      <c r="X683" s="88" t="s">
        <v>65</v>
      </c>
    </row>
    <row r="684" spans="15:24" x14ac:dyDescent="0.25">
      <c r="O684" s="37"/>
      <c r="P684" s="175"/>
      <c r="T684" s="29">
        <v>2021</v>
      </c>
      <c r="U684" s="27" t="s">
        <v>611</v>
      </c>
      <c r="V684" s="27">
        <v>3150</v>
      </c>
      <c r="W684" s="27" t="s">
        <v>86</v>
      </c>
      <c r="X684" s="88" t="s">
        <v>65</v>
      </c>
    </row>
    <row r="685" spans="15:24" x14ac:dyDescent="0.25">
      <c r="O685" s="37"/>
      <c r="P685" s="175"/>
      <c r="T685" s="29">
        <v>2025</v>
      </c>
      <c r="U685" s="27" t="s">
        <v>612</v>
      </c>
      <c r="V685" s="27">
        <v>3090</v>
      </c>
      <c r="W685" s="27" t="s">
        <v>82</v>
      </c>
      <c r="X685" s="88" t="s">
        <v>65</v>
      </c>
    </row>
    <row r="686" spans="15:24" x14ac:dyDescent="0.25">
      <c r="O686" s="37"/>
      <c r="P686" s="175"/>
      <c r="T686" s="29">
        <v>2027</v>
      </c>
      <c r="U686" s="27" t="s">
        <v>613</v>
      </c>
      <c r="V686" s="27">
        <v>3040</v>
      </c>
      <c r="W686" s="27" t="s">
        <v>81</v>
      </c>
      <c r="X686" s="88" t="s">
        <v>65</v>
      </c>
    </row>
    <row r="687" spans="15:24" x14ac:dyDescent="0.25">
      <c r="O687" s="37"/>
      <c r="P687" s="175"/>
      <c r="T687" s="29">
        <v>2028</v>
      </c>
      <c r="U687" s="27" t="s">
        <v>614</v>
      </c>
      <c r="V687" s="27">
        <v>3010</v>
      </c>
      <c r="W687" s="27" t="s">
        <v>53</v>
      </c>
      <c r="X687" s="88" t="s">
        <v>54</v>
      </c>
    </row>
    <row r="688" spans="15:24" x14ac:dyDescent="0.25">
      <c r="O688" s="37"/>
      <c r="P688" s="175"/>
      <c r="T688" s="29">
        <v>2029</v>
      </c>
      <c r="U688" s="27" t="s">
        <v>615</v>
      </c>
      <c r="V688" s="27">
        <v>3090</v>
      </c>
      <c r="W688" s="27" t="s">
        <v>82</v>
      </c>
      <c r="X688" s="88" t="s">
        <v>65</v>
      </c>
    </row>
    <row r="689" spans="15:24" x14ac:dyDescent="0.25">
      <c r="O689" s="37"/>
      <c r="P689" s="175"/>
      <c r="T689" s="29">
        <v>2030</v>
      </c>
      <c r="U689" s="27" t="s">
        <v>616</v>
      </c>
      <c r="V689" s="27">
        <v>3070</v>
      </c>
      <c r="W689" s="27" t="s">
        <v>73</v>
      </c>
      <c r="X689" s="88" t="s">
        <v>54</v>
      </c>
    </row>
    <row r="690" spans="15:24" x14ac:dyDescent="0.25">
      <c r="O690" s="37"/>
      <c r="P690" s="175"/>
      <c r="T690" s="29">
        <v>2031</v>
      </c>
      <c r="U690" s="27" t="s">
        <v>617</v>
      </c>
      <c r="V690" s="27">
        <v>3180</v>
      </c>
      <c r="W690" s="27" t="s">
        <v>146</v>
      </c>
      <c r="X690" s="88" t="s">
        <v>62</v>
      </c>
    </row>
    <row r="691" spans="15:24" x14ac:dyDescent="0.25">
      <c r="O691" s="37"/>
      <c r="P691" s="175"/>
      <c r="T691" s="29">
        <v>2033</v>
      </c>
      <c r="U691" s="27" t="s">
        <v>618</v>
      </c>
      <c r="V691" s="27">
        <v>3060</v>
      </c>
      <c r="W691" s="27" t="s">
        <v>1251</v>
      </c>
      <c r="X691" s="88" t="s">
        <v>65</v>
      </c>
    </row>
    <row r="692" spans="15:24" x14ac:dyDescent="0.25">
      <c r="O692" s="37"/>
      <c r="P692" s="175"/>
      <c r="T692" s="29">
        <v>2034</v>
      </c>
      <c r="U692" s="27" t="s">
        <v>400</v>
      </c>
      <c r="V692" s="27">
        <v>3060</v>
      </c>
      <c r="W692" s="27" t="s">
        <v>1251</v>
      </c>
      <c r="X692" s="88" t="s">
        <v>65</v>
      </c>
    </row>
    <row r="693" spans="15:24" x14ac:dyDescent="0.25">
      <c r="O693" s="37"/>
      <c r="P693" s="175"/>
      <c r="T693" s="29">
        <v>2036</v>
      </c>
      <c r="U693" s="27" t="s">
        <v>619</v>
      </c>
      <c r="V693" s="27">
        <v>3090</v>
      </c>
      <c r="W693" s="27" t="s">
        <v>82</v>
      </c>
      <c r="X693" s="88" t="s">
        <v>65</v>
      </c>
    </row>
    <row r="694" spans="15:24" x14ac:dyDescent="0.25">
      <c r="O694" s="37"/>
      <c r="P694" s="175"/>
      <c r="T694" s="29">
        <v>2037</v>
      </c>
      <c r="U694" s="27" t="s">
        <v>620</v>
      </c>
      <c r="V694" s="27">
        <v>3090</v>
      </c>
      <c r="W694" s="27" t="s">
        <v>82</v>
      </c>
      <c r="X694" s="88" t="s">
        <v>65</v>
      </c>
    </row>
    <row r="695" spans="15:24" x14ac:dyDescent="0.25">
      <c r="O695" s="37"/>
      <c r="P695" s="175"/>
      <c r="T695" s="29">
        <v>2039</v>
      </c>
      <c r="U695" s="27" t="s">
        <v>239</v>
      </c>
      <c r="V695" s="27">
        <v>3060</v>
      </c>
      <c r="W695" s="27" t="s">
        <v>1251</v>
      </c>
      <c r="X695" s="88" t="s">
        <v>65</v>
      </c>
    </row>
    <row r="696" spans="15:24" x14ac:dyDescent="0.25">
      <c r="O696" s="37"/>
      <c r="P696" s="175"/>
      <c r="T696" s="29">
        <v>2040</v>
      </c>
      <c r="U696" s="27" t="s">
        <v>621</v>
      </c>
      <c r="V696" s="27">
        <v>3060</v>
      </c>
      <c r="W696" s="27" t="s">
        <v>1251</v>
      </c>
      <c r="X696" s="88" t="s">
        <v>65</v>
      </c>
    </row>
    <row r="697" spans="15:24" x14ac:dyDescent="0.25">
      <c r="O697" s="37"/>
      <c r="P697" s="175"/>
      <c r="T697" s="29">
        <v>2042</v>
      </c>
      <c r="U697" s="27" t="s">
        <v>353</v>
      </c>
      <c r="V697" s="27">
        <v>3090</v>
      </c>
      <c r="W697" s="27" t="s">
        <v>82</v>
      </c>
      <c r="X697" s="88" t="s">
        <v>65</v>
      </c>
    </row>
    <row r="698" spans="15:24" x14ac:dyDescent="0.25">
      <c r="O698" s="37"/>
      <c r="P698" s="175"/>
      <c r="T698" s="29">
        <v>2044</v>
      </c>
      <c r="U698" s="27" t="s">
        <v>622</v>
      </c>
      <c r="V698" s="27">
        <v>3150</v>
      </c>
      <c r="W698" s="27" t="s">
        <v>86</v>
      </c>
      <c r="X698" s="88" t="s">
        <v>65</v>
      </c>
    </row>
    <row r="699" spans="15:24" x14ac:dyDescent="0.25">
      <c r="O699" s="37"/>
      <c r="P699" s="175"/>
      <c r="T699" s="29">
        <v>2045</v>
      </c>
      <c r="U699" s="27" t="s">
        <v>623</v>
      </c>
      <c r="V699" s="27">
        <v>3210</v>
      </c>
      <c r="W699" s="27" t="s">
        <v>126</v>
      </c>
      <c r="X699" s="88" t="s">
        <v>65</v>
      </c>
    </row>
    <row r="700" spans="15:24" x14ac:dyDescent="0.25">
      <c r="O700" s="37"/>
      <c r="P700" s="175"/>
      <c r="T700" s="29">
        <v>2046</v>
      </c>
      <c r="U700" s="27" t="s">
        <v>624</v>
      </c>
      <c r="V700" s="27">
        <v>3040</v>
      </c>
      <c r="W700" s="27" t="s">
        <v>81</v>
      </c>
      <c r="X700" s="88" t="s">
        <v>65</v>
      </c>
    </row>
    <row r="701" spans="15:24" x14ac:dyDescent="0.25">
      <c r="O701" s="37"/>
      <c r="P701" s="175"/>
      <c r="T701" s="29">
        <v>2048</v>
      </c>
      <c r="U701" s="27" t="s">
        <v>382</v>
      </c>
      <c r="V701" s="27">
        <v>3040</v>
      </c>
      <c r="W701" s="27" t="s">
        <v>81</v>
      </c>
      <c r="X701" s="88" t="s">
        <v>65</v>
      </c>
    </row>
    <row r="702" spans="15:24" x14ac:dyDescent="0.25">
      <c r="O702" s="37"/>
      <c r="P702" s="175"/>
      <c r="T702" s="29">
        <v>2051</v>
      </c>
      <c r="U702" s="27" t="s">
        <v>625</v>
      </c>
      <c r="V702" s="27">
        <v>3040</v>
      </c>
      <c r="W702" s="27" t="s">
        <v>81</v>
      </c>
      <c r="X702" s="88" t="s">
        <v>65</v>
      </c>
    </row>
    <row r="703" spans="15:24" x14ac:dyDescent="0.25">
      <c r="O703" s="37"/>
      <c r="P703" s="175"/>
      <c r="T703" s="29">
        <v>2052</v>
      </c>
      <c r="U703" s="27" t="s">
        <v>626</v>
      </c>
      <c r="V703" s="27">
        <v>3030</v>
      </c>
      <c r="W703" s="27" t="s">
        <v>70</v>
      </c>
      <c r="X703" s="88" t="s">
        <v>65</v>
      </c>
    </row>
    <row r="704" spans="15:24" x14ac:dyDescent="0.25">
      <c r="O704" s="37"/>
      <c r="P704" s="175"/>
      <c r="T704" s="29">
        <v>2054</v>
      </c>
      <c r="U704" s="27" t="s">
        <v>627</v>
      </c>
      <c r="V704" s="27">
        <v>3060</v>
      </c>
      <c r="W704" s="27" t="s">
        <v>1251</v>
      </c>
      <c r="X704" s="88" t="s">
        <v>65</v>
      </c>
    </row>
    <row r="705" spans="15:24" x14ac:dyDescent="0.25">
      <c r="O705" s="37"/>
      <c r="P705" s="175"/>
      <c r="T705" s="29">
        <v>2057</v>
      </c>
      <c r="U705" s="27" t="s">
        <v>628</v>
      </c>
      <c r="V705" s="27">
        <v>3060</v>
      </c>
      <c r="W705" s="27" t="s">
        <v>1251</v>
      </c>
      <c r="X705" s="88" t="s">
        <v>65</v>
      </c>
    </row>
    <row r="706" spans="15:24" x14ac:dyDescent="0.25">
      <c r="O706" s="37"/>
      <c r="P706" s="175"/>
      <c r="T706" s="29">
        <v>2059</v>
      </c>
      <c r="U706" s="27" t="s">
        <v>1920</v>
      </c>
      <c r="V706" s="27">
        <v>3210</v>
      </c>
      <c r="W706" s="27" t="s">
        <v>126</v>
      </c>
      <c r="X706" s="88" t="s">
        <v>65</v>
      </c>
    </row>
    <row r="707" spans="15:24" x14ac:dyDescent="0.25">
      <c r="O707" s="37"/>
      <c r="P707" s="175"/>
      <c r="T707" s="29">
        <v>2061</v>
      </c>
      <c r="U707" s="27" t="s">
        <v>629</v>
      </c>
      <c r="V707" s="27">
        <v>3150</v>
      </c>
      <c r="W707" s="27" t="s">
        <v>86</v>
      </c>
      <c r="X707" s="88" t="s">
        <v>65</v>
      </c>
    </row>
    <row r="708" spans="15:24" x14ac:dyDescent="0.25">
      <c r="O708" s="37"/>
      <c r="P708" s="175"/>
      <c r="T708" s="29">
        <v>2062</v>
      </c>
      <c r="U708" s="27" t="s">
        <v>1919</v>
      </c>
      <c r="V708" s="27">
        <v>3040</v>
      </c>
      <c r="W708" s="27" t="s">
        <v>81</v>
      </c>
      <c r="X708" s="88" t="s">
        <v>65</v>
      </c>
    </row>
    <row r="709" spans="15:24" x14ac:dyDescent="0.25">
      <c r="O709" s="37"/>
      <c r="P709" s="175"/>
      <c r="T709" s="29">
        <v>2063</v>
      </c>
      <c r="U709" s="27" t="s">
        <v>630</v>
      </c>
      <c r="V709" s="27">
        <v>3140</v>
      </c>
      <c r="W709" s="27" t="s">
        <v>139</v>
      </c>
      <c r="X709" s="88" t="s">
        <v>65</v>
      </c>
    </row>
    <row r="710" spans="15:24" x14ac:dyDescent="0.25">
      <c r="O710" s="37"/>
      <c r="P710" s="175"/>
      <c r="T710" s="29">
        <v>2065</v>
      </c>
      <c r="U710" s="27" t="s">
        <v>631</v>
      </c>
      <c r="V710" s="27">
        <v>3090</v>
      </c>
      <c r="W710" s="27" t="s">
        <v>82</v>
      </c>
      <c r="X710" s="88" t="s">
        <v>65</v>
      </c>
    </row>
    <row r="711" spans="15:24" x14ac:dyDescent="0.25">
      <c r="O711" s="37"/>
      <c r="P711" s="175"/>
      <c r="T711" s="29">
        <v>2067</v>
      </c>
      <c r="U711" s="27" t="s">
        <v>632</v>
      </c>
      <c r="V711" s="27">
        <v>3090</v>
      </c>
      <c r="W711" s="27" t="s">
        <v>82</v>
      </c>
      <c r="X711" s="88" t="s">
        <v>65</v>
      </c>
    </row>
    <row r="712" spans="15:24" x14ac:dyDescent="0.25">
      <c r="O712" s="37"/>
      <c r="P712" s="175"/>
      <c r="T712" s="29">
        <v>2068</v>
      </c>
      <c r="U712" s="27" t="s">
        <v>633</v>
      </c>
      <c r="V712" s="27">
        <v>3080</v>
      </c>
      <c r="W712" s="27" t="s">
        <v>72</v>
      </c>
      <c r="X712" s="88" t="s">
        <v>60</v>
      </c>
    </row>
    <row r="713" spans="15:24" x14ac:dyDescent="0.25">
      <c r="O713" s="37"/>
      <c r="P713" s="175"/>
      <c r="T713" s="29">
        <v>2070</v>
      </c>
      <c r="U713" s="27" t="s">
        <v>634</v>
      </c>
      <c r="V713" s="27">
        <v>3110</v>
      </c>
      <c r="W713" s="27" t="s">
        <v>190</v>
      </c>
      <c r="X713" s="88" t="s">
        <v>65</v>
      </c>
    </row>
    <row r="714" spans="15:24" x14ac:dyDescent="0.25">
      <c r="O714" s="37"/>
      <c r="P714" s="175"/>
      <c r="T714" s="29">
        <v>2071</v>
      </c>
      <c r="U714" s="27" t="s">
        <v>1315</v>
      </c>
      <c r="V714" s="27">
        <v>3110</v>
      </c>
      <c r="W714" s="27" t="s">
        <v>190</v>
      </c>
      <c r="X714" s="88" t="s">
        <v>65</v>
      </c>
    </row>
    <row r="715" spans="15:24" x14ac:dyDescent="0.25">
      <c r="O715" s="37"/>
      <c r="P715" s="175"/>
      <c r="T715" s="29">
        <v>2075</v>
      </c>
      <c r="U715" s="27" t="s">
        <v>635</v>
      </c>
      <c r="V715" s="27">
        <v>3210</v>
      </c>
      <c r="W715" s="27" t="s">
        <v>126</v>
      </c>
      <c r="X715" s="88" t="s">
        <v>65</v>
      </c>
    </row>
    <row r="716" spans="15:24" x14ac:dyDescent="0.25">
      <c r="O716" s="37"/>
      <c r="P716" s="175"/>
      <c r="T716" s="29">
        <v>2076</v>
      </c>
      <c r="U716" s="27" t="s">
        <v>1316</v>
      </c>
      <c r="V716" s="27">
        <v>3040</v>
      </c>
      <c r="W716" s="27" t="s">
        <v>81</v>
      </c>
      <c r="X716" s="88" t="s">
        <v>65</v>
      </c>
    </row>
    <row r="717" spans="15:24" x14ac:dyDescent="0.25">
      <c r="O717" s="37"/>
      <c r="P717" s="175"/>
      <c r="T717" s="29">
        <v>2077</v>
      </c>
      <c r="U717" s="27" t="s">
        <v>141</v>
      </c>
      <c r="V717" s="27">
        <v>3070</v>
      </c>
      <c r="W717" s="27" t="s">
        <v>73</v>
      </c>
      <c r="X717" s="88" t="s">
        <v>54</v>
      </c>
    </row>
    <row r="718" spans="15:24" x14ac:dyDescent="0.25">
      <c r="O718" s="37"/>
      <c r="P718" s="175"/>
      <c r="T718" s="29">
        <v>2085</v>
      </c>
      <c r="U718" s="27" t="s">
        <v>636</v>
      </c>
      <c r="V718" s="27">
        <v>3300</v>
      </c>
      <c r="W718" s="27" t="s">
        <v>1254</v>
      </c>
      <c r="X718" s="88" t="s">
        <v>60</v>
      </c>
    </row>
    <row r="719" spans="15:24" x14ac:dyDescent="0.25">
      <c r="O719" s="37"/>
      <c r="P719" s="175"/>
      <c r="T719" s="29">
        <v>2091</v>
      </c>
      <c r="U719" s="27" t="s">
        <v>637</v>
      </c>
      <c r="V719" s="27">
        <v>3120</v>
      </c>
      <c r="W719" s="27" t="s">
        <v>1246</v>
      </c>
      <c r="X719" s="88" t="s">
        <v>60</v>
      </c>
    </row>
    <row r="720" spans="15:24" x14ac:dyDescent="0.25">
      <c r="O720" s="37"/>
      <c r="P720" s="175"/>
      <c r="T720" s="29">
        <v>2100</v>
      </c>
      <c r="U720" s="27" t="s">
        <v>638</v>
      </c>
      <c r="V720" s="27">
        <v>3080</v>
      </c>
      <c r="W720" s="27" t="s">
        <v>72</v>
      </c>
      <c r="X720" s="88" t="s">
        <v>60</v>
      </c>
    </row>
    <row r="721" spans="15:24" x14ac:dyDescent="0.25">
      <c r="O721" s="37"/>
      <c r="P721" s="175"/>
      <c r="T721" s="29">
        <v>2112</v>
      </c>
      <c r="U721" s="27" t="s">
        <v>639</v>
      </c>
      <c r="V721" s="27">
        <v>3061</v>
      </c>
      <c r="W721" s="27" t="s">
        <v>1838</v>
      </c>
      <c r="X721" s="88" t="s">
        <v>78</v>
      </c>
    </row>
    <row r="722" spans="15:24" x14ac:dyDescent="0.25">
      <c r="O722" s="37"/>
      <c r="P722" s="175"/>
      <c r="T722" s="29">
        <v>2123</v>
      </c>
      <c r="U722" s="27" t="s">
        <v>1714</v>
      </c>
      <c r="V722" s="27">
        <v>3160</v>
      </c>
      <c r="W722" s="27" t="s">
        <v>1256</v>
      </c>
      <c r="X722" s="88" t="s">
        <v>74</v>
      </c>
    </row>
    <row r="723" spans="15:24" x14ac:dyDescent="0.25">
      <c r="O723" s="37"/>
      <c r="P723" s="175"/>
      <c r="T723" s="29">
        <v>2124</v>
      </c>
      <c r="U723" s="27" t="s">
        <v>318</v>
      </c>
      <c r="V723" s="27">
        <v>3160</v>
      </c>
      <c r="W723" s="27" t="s">
        <v>1256</v>
      </c>
      <c r="X723" s="88" t="s">
        <v>74</v>
      </c>
    </row>
    <row r="724" spans="15:24" x14ac:dyDescent="0.25">
      <c r="O724" s="37"/>
      <c r="P724" s="175"/>
      <c r="T724" s="29">
        <v>2127</v>
      </c>
      <c r="U724" s="27" t="s">
        <v>640</v>
      </c>
      <c r="V724" s="27">
        <v>3170</v>
      </c>
      <c r="W724" s="27" t="s">
        <v>1247</v>
      </c>
      <c r="X724" s="88" t="s">
        <v>74</v>
      </c>
    </row>
    <row r="725" spans="15:24" x14ac:dyDescent="0.25">
      <c r="O725" s="37"/>
      <c r="P725" s="175"/>
      <c r="T725" s="29">
        <v>2134</v>
      </c>
      <c r="U725" s="27" t="s">
        <v>641</v>
      </c>
      <c r="V725" s="27">
        <v>3020</v>
      </c>
      <c r="W725" s="27" t="s">
        <v>64</v>
      </c>
      <c r="X725" s="88" t="s">
        <v>65</v>
      </c>
    </row>
    <row r="726" spans="15:24" x14ac:dyDescent="0.25">
      <c r="O726" s="37"/>
      <c r="P726" s="175"/>
      <c r="T726" s="29">
        <v>2136</v>
      </c>
      <c r="U726" s="27" t="s">
        <v>642</v>
      </c>
      <c r="V726" s="27">
        <v>3070</v>
      </c>
      <c r="W726" s="27" t="s">
        <v>73</v>
      </c>
      <c r="X726" s="88" t="s">
        <v>54</v>
      </c>
    </row>
    <row r="727" spans="15:24" x14ac:dyDescent="0.25">
      <c r="O727" s="37"/>
      <c r="P727" s="175"/>
      <c r="T727" s="29">
        <v>2137</v>
      </c>
      <c r="U727" s="27" t="s">
        <v>643</v>
      </c>
      <c r="V727" s="27">
        <v>3070</v>
      </c>
      <c r="W727" s="27" t="s">
        <v>73</v>
      </c>
      <c r="X727" s="88" t="s">
        <v>54</v>
      </c>
    </row>
    <row r="728" spans="15:24" x14ac:dyDescent="0.25">
      <c r="O728" s="37"/>
      <c r="P728" s="175"/>
      <c r="T728" s="29">
        <v>2140</v>
      </c>
      <c r="U728" s="27" t="s">
        <v>644</v>
      </c>
      <c r="V728" s="27">
        <v>3070</v>
      </c>
      <c r="W728" s="27" t="s">
        <v>73</v>
      </c>
      <c r="X728" s="88" t="s">
        <v>54</v>
      </c>
    </row>
    <row r="729" spans="15:24" x14ac:dyDescent="0.25">
      <c r="O729" s="37"/>
      <c r="P729" s="175"/>
      <c r="T729" s="29">
        <v>2143</v>
      </c>
      <c r="U729" s="27" t="s">
        <v>645</v>
      </c>
      <c r="V729" s="27">
        <v>3110</v>
      </c>
      <c r="W729" s="27" t="s">
        <v>190</v>
      </c>
      <c r="X729" s="88" t="s">
        <v>65</v>
      </c>
    </row>
    <row r="730" spans="15:24" x14ac:dyDescent="0.25">
      <c r="O730" s="37"/>
      <c r="P730" s="175"/>
      <c r="T730" s="29">
        <v>2144</v>
      </c>
      <c r="U730" s="27" t="s">
        <v>646</v>
      </c>
      <c r="V730" s="27">
        <v>3150</v>
      </c>
      <c r="W730" s="27" t="s">
        <v>86</v>
      </c>
      <c r="X730" s="88" t="s">
        <v>65</v>
      </c>
    </row>
    <row r="731" spans="15:24" x14ac:dyDescent="0.25">
      <c r="O731" s="37"/>
      <c r="P731" s="175"/>
      <c r="T731" s="29">
        <v>2149</v>
      </c>
      <c r="U731" s="27" t="s">
        <v>647</v>
      </c>
      <c r="V731" s="27">
        <v>3110</v>
      </c>
      <c r="W731" s="27" t="s">
        <v>190</v>
      </c>
      <c r="X731" s="88" t="s">
        <v>65</v>
      </c>
    </row>
    <row r="732" spans="15:24" x14ac:dyDescent="0.25">
      <c r="O732" s="37"/>
      <c r="P732" s="175"/>
      <c r="T732" s="29">
        <v>2154</v>
      </c>
      <c r="U732" s="27" t="s">
        <v>648</v>
      </c>
      <c r="V732" s="27">
        <v>3250</v>
      </c>
      <c r="W732" s="27" t="s">
        <v>153</v>
      </c>
      <c r="X732" s="88" t="s">
        <v>62</v>
      </c>
    </row>
    <row r="733" spans="15:24" x14ac:dyDescent="0.25">
      <c r="O733" s="37"/>
      <c r="P733" s="175"/>
      <c r="T733" s="29">
        <v>2160</v>
      </c>
      <c r="U733" s="27" t="s">
        <v>649</v>
      </c>
      <c r="V733" s="27">
        <v>3040</v>
      </c>
      <c r="W733" s="27" t="s">
        <v>81</v>
      </c>
      <c r="X733" s="88" t="s">
        <v>65</v>
      </c>
    </row>
    <row r="734" spans="15:24" x14ac:dyDescent="0.25">
      <c r="O734" s="37"/>
      <c r="P734" s="175"/>
      <c r="T734" s="29">
        <v>2161</v>
      </c>
      <c r="U734" s="27" t="s">
        <v>627</v>
      </c>
      <c r="V734" s="27">
        <v>3050</v>
      </c>
      <c r="W734" s="27" t="s">
        <v>57</v>
      </c>
      <c r="X734" s="88" t="s">
        <v>54</v>
      </c>
    </row>
    <row r="735" spans="15:24" x14ac:dyDescent="0.25">
      <c r="O735" s="37"/>
      <c r="P735" s="175"/>
      <c r="T735" s="29">
        <v>2163</v>
      </c>
      <c r="U735" s="27" t="s">
        <v>239</v>
      </c>
      <c r="V735" s="27">
        <v>3070</v>
      </c>
      <c r="W735" s="27" t="s">
        <v>73</v>
      </c>
      <c r="X735" s="88" t="s">
        <v>54</v>
      </c>
    </row>
    <row r="736" spans="15:24" x14ac:dyDescent="0.25">
      <c r="O736" s="37"/>
      <c r="P736" s="175"/>
      <c r="T736" s="29">
        <v>2170</v>
      </c>
      <c r="U736" s="27" t="s">
        <v>650</v>
      </c>
      <c r="V736" s="27">
        <v>3130</v>
      </c>
      <c r="W736" s="27" t="s">
        <v>68</v>
      </c>
      <c r="X736" s="88" t="s">
        <v>65</v>
      </c>
    </row>
    <row r="737" spans="15:24" x14ac:dyDescent="0.25">
      <c r="O737" s="37"/>
      <c r="P737" s="175"/>
      <c r="T737" s="29">
        <v>2172</v>
      </c>
      <c r="U737" s="27" t="s">
        <v>651</v>
      </c>
      <c r="V737" s="27">
        <v>3140</v>
      </c>
      <c r="W737" s="27" t="s">
        <v>139</v>
      </c>
      <c r="X737" s="88" t="s">
        <v>65</v>
      </c>
    </row>
    <row r="738" spans="15:24" x14ac:dyDescent="0.25">
      <c r="O738" s="37"/>
      <c r="P738" s="175"/>
      <c r="T738" s="29">
        <v>2173</v>
      </c>
      <c r="U738" s="27" t="s">
        <v>652</v>
      </c>
      <c r="V738" s="27">
        <v>3290</v>
      </c>
      <c r="W738" s="27" t="s">
        <v>1262</v>
      </c>
      <c r="X738" s="88" t="s">
        <v>62</v>
      </c>
    </row>
    <row r="739" spans="15:24" x14ac:dyDescent="0.25">
      <c r="O739" s="37"/>
      <c r="P739" s="175"/>
      <c r="T739" s="29">
        <v>2174</v>
      </c>
      <c r="U739" s="27" t="s">
        <v>653</v>
      </c>
      <c r="V739" s="27">
        <v>3290</v>
      </c>
      <c r="W739" s="27" t="s">
        <v>1262</v>
      </c>
      <c r="X739" s="88" t="s">
        <v>62</v>
      </c>
    </row>
    <row r="740" spans="15:24" x14ac:dyDescent="0.25">
      <c r="O740" s="37"/>
      <c r="P740" s="175"/>
      <c r="T740" s="29">
        <v>2177</v>
      </c>
      <c r="U740" s="27" t="s">
        <v>654</v>
      </c>
      <c r="V740" s="27">
        <v>3290</v>
      </c>
      <c r="W740" s="27" t="s">
        <v>1262</v>
      </c>
      <c r="X740" s="88" t="s">
        <v>62</v>
      </c>
    </row>
    <row r="741" spans="15:24" x14ac:dyDescent="0.25">
      <c r="O741" s="37"/>
      <c r="P741" s="175"/>
      <c r="T741" s="29">
        <v>2179</v>
      </c>
      <c r="U741" s="27" t="s">
        <v>655</v>
      </c>
      <c r="V741" s="27">
        <v>3050</v>
      </c>
      <c r="W741" s="27" t="s">
        <v>57</v>
      </c>
      <c r="X741" s="88" t="s">
        <v>54</v>
      </c>
    </row>
    <row r="742" spans="15:24" x14ac:dyDescent="0.25">
      <c r="O742" s="37"/>
      <c r="P742" s="175"/>
      <c r="T742" s="29">
        <v>2180</v>
      </c>
      <c r="U742" s="27" t="s">
        <v>602</v>
      </c>
      <c r="V742" s="27">
        <v>3150</v>
      </c>
      <c r="W742" s="27" t="s">
        <v>86</v>
      </c>
      <c r="X742" s="88" t="s">
        <v>65</v>
      </c>
    </row>
    <row r="743" spans="15:24" x14ac:dyDescent="0.25">
      <c r="O743" s="37"/>
      <c r="P743" s="175"/>
      <c r="T743" s="29">
        <v>2182</v>
      </c>
      <c r="U743" s="27" t="s">
        <v>621</v>
      </c>
      <c r="V743" s="27">
        <v>3070</v>
      </c>
      <c r="W743" s="27" t="s">
        <v>73</v>
      </c>
      <c r="X743" s="88" t="s">
        <v>54</v>
      </c>
    </row>
    <row r="744" spans="15:24" x14ac:dyDescent="0.25">
      <c r="O744" s="37"/>
      <c r="P744" s="175"/>
      <c r="T744" s="29">
        <v>2183</v>
      </c>
      <c r="U744" s="27" t="s">
        <v>656</v>
      </c>
      <c r="V744" s="27">
        <v>3050</v>
      </c>
      <c r="W744" s="27" t="s">
        <v>57</v>
      </c>
      <c r="X744" s="88" t="s">
        <v>54</v>
      </c>
    </row>
    <row r="745" spans="15:24" x14ac:dyDescent="0.25">
      <c r="O745" s="37"/>
      <c r="P745" s="175"/>
      <c r="T745" s="29">
        <v>2185</v>
      </c>
      <c r="U745" s="27" t="s">
        <v>124</v>
      </c>
      <c r="V745" s="27">
        <v>3070</v>
      </c>
      <c r="W745" s="27" t="s">
        <v>73</v>
      </c>
      <c r="X745" s="88" t="s">
        <v>54</v>
      </c>
    </row>
    <row r="746" spans="15:24" x14ac:dyDescent="0.25">
      <c r="O746" s="37"/>
      <c r="P746" s="175"/>
      <c r="T746" s="29">
        <v>2187</v>
      </c>
      <c r="U746" s="27" t="s">
        <v>239</v>
      </c>
      <c r="V746" s="27">
        <v>3061</v>
      </c>
      <c r="W746" s="27" t="s">
        <v>1838</v>
      </c>
      <c r="X746" s="88" t="s">
        <v>78</v>
      </c>
    </row>
    <row r="747" spans="15:24" x14ac:dyDescent="0.25">
      <c r="O747" s="37"/>
      <c r="P747" s="175"/>
      <c r="T747" s="29">
        <v>2189</v>
      </c>
      <c r="U747" s="27" t="s">
        <v>657</v>
      </c>
      <c r="V747" s="27">
        <v>3210</v>
      </c>
      <c r="W747" s="27" t="s">
        <v>126</v>
      </c>
      <c r="X747" s="88" t="s">
        <v>65</v>
      </c>
    </row>
    <row r="748" spans="15:24" x14ac:dyDescent="0.25">
      <c r="O748" s="37"/>
      <c r="P748" s="175"/>
      <c r="T748" s="29">
        <v>2190</v>
      </c>
      <c r="U748" s="27" t="s">
        <v>627</v>
      </c>
      <c r="V748" s="27">
        <v>3080</v>
      </c>
      <c r="W748" s="27" t="s">
        <v>72</v>
      </c>
      <c r="X748" s="88" t="s">
        <v>60</v>
      </c>
    </row>
    <row r="749" spans="15:24" x14ac:dyDescent="0.25">
      <c r="O749" s="37"/>
      <c r="P749" s="175"/>
      <c r="T749" s="29">
        <v>2203</v>
      </c>
      <c r="U749" s="27" t="s">
        <v>658</v>
      </c>
      <c r="V749" s="27">
        <v>3040</v>
      </c>
      <c r="W749" s="27" t="s">
        <v>81</v>
      </c>
      <c r="X749" s="88" t="s">
        <v>65</v>
      </c>
    </row>
    <row r="750" spans="15:24" x14ac:dyDescent="0.25">
      <c r="O750" s="37"/>
      <c r="P750" s="175"/>
      <c r="T750" s="29">
        <v>2204</v>
      </c>
      <c r="U750" s="27" t="s">
        <v>659</v>
      </c>
      <c r="V750" s="27">
        <v>3120</v>
      </c>
      <c r="W750" s="27" t="s">
        <v>1246</v>
      </c>
      <c r="X750" s="88" t="s">
        <v>60</v>
      </c>
    </row>
    <row r="751" spans="15:24" x14ac:dyDescent="0.25">
      <c r="O751" s="37"/>
      <c r="P751" s="175"/>
      <c r="T751" s="29">
        <v>2205</v>
      </c>
      <c r="U751" s="27" t="s">
        <v>1315</v>
      </c>
      <c r="V751" s="27">
        <v>3280</v>
      </c>
      <c r="W751" s="27" t="s">
        <v>1242</v>
      </c>
      <c r="X751" s="88" t="s">
        <v>60</v>
      </c>
    </row>
    <row r="752" spans="15:24" x14ac:dyDescent="0.25">
      <c r="O752" s="37"/>
      <c r="P752" s="175"/>
      <c r="T752" s="29">
        <v>2209</v>
      </c>
      <c r="U752" s="27" t="s">
        <v>660</v>
      </c>
      <c r="V752" s="27">
        <v>3090</v>
      </c>
      <c r="W752" s="27" t="s">
        <v>82</v>
      </c>
      <c r="X752" s="88" t="s">
        <v>65</v>
      </c>
    </row>
    <row r="753" spans="15:24" x14ac:dyDescent="0.25">
      <c r="O753" s="37"/>
      <c r="P753" s="175"/>
      <c r="T753" s="29">
        <v>2210</v>
      </c>
      <c r="U753" s="27" t="s">
        <v>347</v>
      </c>
      <c r="V753" s="27">
        <v>3060</v>
      </c>
      <c r="W753" s="27" t="s">
        <v>1251</v>
      </c>
      <c r="X753" s="88" t="s">
        <v>65</v>
      </c>
    </row>
    <row r="754" spans="15:24" x14ac:dyDescent="0.25">
      <c r="O754" s="37"/>
      <c r="P754" s="175"/>
      <c r="T754" s="29">
        <v>2212</v>
      </c>
      <c r="U754" s="27" t="s">
        <v>578</v>
      </c>
      <c r="V754" s="27">
        <v>3030</v>
      </c>
      <c r="W754" s="27" t="s">
        <v>70</v>
      </c>
      <c r="X754" s="88" t="s">
        <v>65</v>
      </c>
    </row>
    <row r="755" spans="15:24" x14ac:dyDescent="0.25">
      <c r="O755" s="37"/>
      <c r="P755" s="175"/>
      <c r="T755" s="29">
        <v>2213</v>
      </c>
      <c r="U755" s="27" t="s">
        <v>661</v>
      </c>
      <c r="V755" s="27">
        <v>3070</v>
      </c>
      <c r="W755" s="27" t="s">
        <v>73</v>
      </c>
      <c r="X755" s="88" t="s">
        <v>54</v>
      </c>
    </row>
    <row r="756" spans="15:24" x14ac:dyDescent="0.25">
      <c r="O756" s="37"/>
      <c r="P756" s="175"/>
      <c r="T756" s="29">
        <v>2214</v>
      </c>
      <c r="U756" s="27" t="s">
        <v>1918</v>
      </c>
      <c r="V756" s="27">
        <v>3310</v>
      </c>
      <c r="W756" s="27" t="s">
        <v>90</v>
      </c>
      <c r="X756" s="88" t="s">
        <v>62</v>
      </c>
    </row>
    <row r="757" spans="15:24" x14ac:dyDescent="0.25">
      <c r="O757" s="37"/>
      <c r="P757" s="175"/>
      <c r="T757" s="29">
        <v>2216</v>
      </c>
      <c r="U757" s="27" t="s">
        <v>662</v>
      </c>
      <c r="V757" s="27">
        <v>3230</v>
      </c>
      <c r="W757" s="27" t="s">
        <v>1261</v>
      </c>
      <c r="X757" s="88" t="s">
        <v>62</v>
      </c>
    </row>
    <row r="758" spans="15:24" x14ac:dyDescent="0.25">
      <c r="O758" s="37"/>
      <c r="P758" s="175"/>
      <c r="T758" s="29">
        <v>2217</v>
      </c>
      <c r="U758" s="27" t="s">
        <v>663</v>
      </c>
      <c r="V758" s="27">
        <v>3290</v>
      </c>
      <c r="W758" s="27" t="s">
        <v>1262</v>
      </c>
      <c r="X758" s="88" t="s">
        <v>62</v>
      </c>
    </row>
    <row r="759" spans="15:24" x14ac:dyDescent="0.25">
      <c r="O759" s="37"/>
      <c r="P759" s="175"/>
      <c r="T759" s="29">
        <v>2224</v>
      </c>
      <c r="U759" s="27" t="s">
        <v>597</v>
      </c>
      <c r="V759" s="27">
        <v>3080</v>
      </c>
      <c r="W759" s="27" t="s">
        <v>72</v>
      </c>
      <c r="X759" s="88" t="s">
        <v>60</v>
      </c>
    </row>
    <row r="760" spans="15:24" x14ac:dyDescent="0.25">
      <c r="O760" s="37"/>
      <c r="P760" s="175"/>
      <c r="T760" s="29">
        <v>2238</v>
      </c>
      <c r="U760" s="27" t="s">
        <v>632</v>
      </c>
      <c r="V760" s="27">
        <v>3240</v>
      </c>
      <c r="W760" s="27" t="s">
        <v>77</v>
      </c>
      <c r="X760" s="88" t="s">
        <v>60</v>
      </c>
    </row>
    <row r="761" spans="15:24" x14ac:dyDescent="0.25">
      <c r="O761" s="37"/>
      <c r="P761" s="175"/>
      <c r="T761" s="29">
        <v>2239</v>
      </c>
      <c r="U761" s="27" t="s">
        <v>664</v>
      </c>
      <c r="V761" s="27">
        <v>3070</v>
      </c>
      <c r="W761" s="27" t="s">
        <v>73</v>
      </c>
      <c r="X761" s="88" t="s">
        <v>54</v>
      </c>
    </row>
    <row r="762" spans="15:24" x14ac:dyDescent="0.25">
      <c r="O762" s="37"/>
      <c r="P762" s="175"/>
      <c r="T762" s="29">
        <v>2240</v>
      </c>
      <c r="U762" s="27" t="s">
        <v>1317</v>
      </c>
      <c r="V762" s="27">
        <v>3280</v>
      </c>
      <c r="W762" s="27" t="s">
        <v>1242</v>
      </c>
      <c r="X762" s="88" t="s">
        <v>60</v>
      </c>
    </row>
    <row r="763" spans="15:24" x14ac:dyDescent="0.25">
      <c r="O763" s="37"/>
      <c r="P763" s="175"/>
      <c r="T763" s="29">
        <v>2243</v>
      </c>
      <c r="U763" s="27" t="s">
        <v>665</v>
      </c>
      <c r="V763" s="27">
        <v>3190</v>
      </c>
      <c r="W763" s="27" t="s">
        <v>1248</v>
      </c>
      <c r="X763" s="88" t="s">
        <v>76</v>
      </c>
    </row>
    <row r="764" spans="15:24" x14ac:dyDescent="0.25">
      <c r="O764" s="37"/>
      <c r="P764" s="175"/>
      <c r="T764" s="29">
        <v>2246</v>
      </c>
      <c r="U764" s="27" t="s">
        <v>1318</v>
      </c>
      <c r="V764" s="27">
        <v>3020</v>
      </c>
      <c r="W764" s="27" t="s">
        <v>64</v>
      </c>
      <c r="X764" s="88" t="s">
        <v>65</v>
      </c>
    </row>
    <row r="765" spans="15:24" x14ac:dyDescent="0.25">
      <c r="O765" s="37"/>
      <c r="P765" s="175"/>
      <c r="T765" s="29">
        <v>2251</v>
      </c>
      <c r="U765" s="27" t="s">
        <v>666</v>
      </c>
      <c r="V765" s="27">
        <v>3061</v>
      </c>
      <c r="W765" s="27" t="s">
        <v>1838</v>
      </c>
      <c r="X765" s="88" t="s">
        <v>78</v>
      </c>
    </row>
    <row r="766" spans="15:24" x14ac:dyDescent="0.25">
      <c r="O766" s="37"/>
      <c r="P766" s="175"/>
      <c r="T766" s="29">
        <v>2256</v>
      </c>
      <c r="U766" s="27" t="s">
        <v>183</v>
      </c>
      <c r="V766" s="27">
        <v>3050</v>
      </c>
      <c r="W766" s="27" t="s">
        <v>57</v>
      </c>
      <c r="X766" s="88" t="s">
        <v>54</v>
      </c>
    </row>
    <row r="767" spans="15:24" x14ac:dyDescent="0.25">
      <c r="O767" s="37"/>
      <c r="P767" s="175"/>
      <c r="T767" s="29">
        <v>2257</v>
      </c>
      <c r="U767" s="27" t="s">
        <v>667</v>
      </c>
      <c r="V767" s="27">
        <v>3050</v>
      </c>
      <c r="W767" s="27" t="s">
        <v>57</v>
      </c>
      <c r="X767" s="88" t="s">
        <v>54</v>
      </c>
    </row>
    <row r="768" spans="15:24" x14ac:dyDescent="0.25">
      <c r="O768" s="37"/>
      <c r="P768" s="175"/>
      <c r="T768" s="29">
        <v>2258</v>
      </c>
      <c r="U768" s="27" t="s">
        <v>668</v>
      </c>
      <c r="V768" s="27">
        <v>3190</v>
      </c>
      <c r="W768" s="27" t="s">
        <v>1248</v>
      </c>
      <c r="X768" s="88" t="s">
        <v>76</v>
      </c>
    </row>
    <row r="769" spans="15:24" x14ac:dyDescent="0.25">
      <c r="O769" s="37"/>
      <c r="P769" s="175"/>
      <c r="T769" s="29">
        <v>2259</v>
      </c>
      <c r="U769" s="27" t="s">
        <v>669</v>
      </c>
      <c r="V769" s="27">
        <v>3050</v>
      </c>
      <c r="W769" s="27" t="s">
        <v>57</v>
      </c>
      <c r="X769" s="88" t="s">
        <v>54</v>
      </c>
    </row>
    <row r="770" spans="15:24" x14ac:dyDescent="0.25">
      <c r="O770" s="37"/>
      <c r="P770" s="175"/>
      <c r="T770" s="29">
        <v>2260</v>
      </c>
      <c r="U770" s="27" t="s">
        <v>260</v>
      </c>
      <c r="V770" s="27">
        <v>3070</v>
      </c>
      <c r="W770" s="27" t="s">
        <v>73</v>
      </c>
      <c r="X770" s="88" t="s">
        <v>54</v>
      </c>
    </row>
    <row r="771" spans="15:24" x14ac:dyDescent="0.25">
      <c r="O771" s="37"/>
      <c r="P771" s="175"/>
      <c r="T771" s="29">
        <v>2271</v>
      </c>
      <c r="U771" s="27" t="s">
        <v>627</v>
      </c>
      <c r="V771" s="27">
        <v>3061</v>
      </c>
      <c r="W771" s="27" t="s">
        <v>1838</v>
      </c>
      <c r="X771" s="88" t="s">
        <v>78</v>
      </c>
    </row>
    <row r="772" spans="15:24" x14ac:dyDescent="0.25">
      <c r="O772" s="37"/>
      <c r="P772" s="175"/>
      <c r="T772" s="29">
        <v>2273</v>
      </c>
      <c r="U772" s="27" t="s">
        <v>670</v>
      </c>
      <c r="V772" s="27">
        <v>3270</v>
      </c>
      <c r="W772" s="27" t="s">
        <v>108</v>
      </c>
      <c r="X772" s="88" t="s">
        <v>60</v>
      </c>
    </row>
    <row r="773" spans="15:24" x14ac:dyDescent="0.25">
      <c r="O773" s="37"/>
      <c r="P773" s="175"/>
      <c r="T773" s="29">
        <v>2277</v>
      </c>
      <c r="U773" s="27" t="s">
        <v>671</v>
      </c>
      <c r="V773" s="27">
        <v>3020</v>
      </c>
      <c r="W773" s="27" t="s">
        <v>64</v>
      </c>
      <c r="X773" s="88" t="s">
        <v>65</v>
      </c>
    </row>
    <row r="774" spans="15:24" x14ac:dyDescent="0.25">
      <c r="O774" s="37"/>
      <c r="P774" s="175"/>
      <c r="T774" s="29">
        <v>2286</v>
      </c>
      <c r="U774" s="27" t="s">
        <v>672</v>
      </c>
      <c r="V774" s="27">
        <v>3030</v>
      </c>
      <c r="W774" s="27" t="s">
        <v>70</v>
      </c>
      <c r="X774" s="88" t="s">
        <v>65</v>
      </c>
    </row>
    <row r="775" spans="15:24" x14ac:dyDescent="0.25">
      <c r="O775" s="37"/>
      <c r="P775" s="175"/>
      <c r="T775" s="29">
        <v>2291</v>
      </c>
      <c r="U775" s="27" t="s">
        <v>673</v>
      </c>
      <c r="V775" s="27">
        <v>3050</v>
      </c>
      <c r="W775" s="27" t="s">
        <v>57</v>
      </c>
      <c r="X775" s="88" t="s">
        <v>54</v>
      </c>
    </row>
    <row r="776" spans="15:24" x14ac:dyDescent="0.25">
      <c r="O776" s="37"/>
      <c r="P776" s="175"/>
      <c r="T776" s="29">
        <v>2292</v>
      </c>
      <c r="U776" s="27" t="s">
        <v>132</v>
      </c>
      <c r="V776" s="27">
        <v>3061</v>
      </c>
      <c r="W776" s="27" t="s">
        <v>1838</v>
      </c>
      <c r="X776" s="88" t="s">
        <v>78</v>
      </c>
    </row>
    <row r="777" spans="15:24" x14ac:dyDescent="0.25">
      <c r="O777" s="37"/>
      <c r="P777" s="175"/>
      <c r="T777" s="29">
        <v>2294</v>
      </c>
      <c r="U777" s="27" t="s">
        <v>1306</v>
      </c>
      <c r="V777" s="27">
        <v>3070</v>
      </c>
      <c r="W777" s="27" t="s">
        <v>73</v>
      </c>
      <c r="X777" s="88" t="s">
        <v>54</v>
      </c>
    </row>
    <row r="778" spans="15:24" x14ac:dyDescent="0.25">
      <c r="O778" s="37"/>
      <c r="P778" s="175"/>
      <c r="T778" s="29">
        <v>2295</v>
      </c>
      <c r="U778" s="27" t="s">
        <v>1306</v>
      </c>
      <c r="V778" s="27">
        <v>3010</v>
      </c>
      <c r="W778" s="27" t="s">
        <v>53</v>
      </c>
      <c r="X778" s="88" t="s">
        <v>54</v>
      </c>
    </row>
    <row r="779" spans="15:24" x14ac:dyDescent="0.25">
      <c r="O779" s="37"/>
      <c r="P779" s="175"/>
      <c r="T779" s="29">
        <v>2297</v>
      </c>
      <c r="U779" s="27" t="s">
        <v>674</v>
      </c>
      <c r="V779" s="27">
        <v>3050</v>
      </c>
      <c r="W779" s="27" t="s">
        <v>57</v>
      </c>
      <c r="X779" s="88" t="s">
        <v>54</v>
      </c>
    </row>
    <row r="780" spans="15:24" x14ac:dyDescent="0.25">
      <c r="O780" s="37"/>
      <c r="P780" s="175"/>
      <c r="T780" s="29">
        <v>2300</v>
      </c>
      <c r="U780" s="27" t="s">
        <v>675</v>
      </c>
      <c r="V780" s="27">
        <v>3050</v>
      </c>
      <c r="W780" s="27" t="s">
        <v>57</v>
      </c>
      <c r="X780" s="88" t="s">
        <v>54</v>
      </c>
    </row>
    <row r="781" spans="15:24" x14ac:dyDescent="0.25">
      <c r="O781" s="37"/>
      <c r="P781" s="175"/>
      <c r="T781" s="29">
        <v>2304</v>
      </c>
      <c r="U781" s="27" t="s">
        <v>676</v>
      </c>
      <c r="V781" s="27">
        <v>3210</v>
      </c>
      <c r="W781" s="27" t="s">
        <v>126</v>
      </c>
      <c r="X781" s="88" t="s">
        <v>65</v>
      </c>
    </row>
    <row r="782" spans="15:24" x14ac:dyDescent="0.25">
      <c r="O782" s="37"/>
      <c r="P782" s="175"/>
      <c r="T782" s="29">
        <v>2306</v>
      </c>
      <c r="U782" s="27" t="s">
        <v>677</v>
      </c>
      <c r="V782" s="27">
        <v>3030</v>
      </c>
      <c r="W782" s="27" t="s">
        <v>70</v>
      </c>
      <c r="X782" s="88" t="s">
        <v>65</v>
      </c>
    </row>
    <row r="783" spans="15:24" x14ac:dyDescent="0.25">
      <c r="O783" s="37"/>
      <c r="P783" s="175"/>
      <c r="T783" s="29">
        <v>2307</v>
      </c>
      <c r="U783" s="27" t="s">
        <v>1258</v>
      </c>
      <c r="V783" s="27">
        <v>3060</v>
      </c>
      <c r="W783" s="27" t="s">
        <v>1251</v>
      </c>
      <c r="X783" s="88" t="s">
        <v>65</v>
      </c>
    </row>
    <row r="784" spans="15:24" x14ac:dyDescent="0.25">
      <c r="O784" s="37"/>
      <c r="P784" s="175"/>
      <c r="T784" s="29">
        <v>2316</v>
      </c>
      <c r="U784" s="27" t="s">
        <v>678</v>
      </c>
      <c r="V784" s="27">
        <v>3090</v>
      </c>
      <c r="W784" s="27" t="s">
        <v>82</v>
      </c>
      <c r="X784" s="88" t="s">
        <v>65</v>
      </c>
    </row>
    <row r="785" spans="15:24" x14ac:dyDescent="0.25">
      <c r="O785" s="37"/>
      <c r="P785" s="175"/>
      <c r="T785" s="29">
        <v>2318</v>
      </c>
      <c r="U785" s="27" t="s">
        <v>597</v>
      </c>
      <c r="V785" s="27">
        <v>3090</v>
      </c>
      <c r="W785" s="27" t="s">
        <v>82</v>
      </c>
      <c r="X785" s="88" t="s">
        <v>65</v>
      </c>
    </row>
    <row r="786" spans="15:24" x14ac:dyDescent="0.25">
      <c r="O786" s="37"/>
      <c r="P786" s="175"/>
      <c r="T786" s="29">
        <v>2322</v>
      </c>
      <c r="U786" s="27" t="s">
        <v>1319</v>
      </c>
      <c r="V786" s="27">
        <v>3070</v>
      </c>
      <c r="W786" s="27" t="s">
        <v>73</v>
      </c>
      <c r="X786" s="88" t="s">
        <v>54</v>
      </c>
    </row>
    <row r="787" spans="15:24" x14ac:dyDescent="0.25">
      <c r="O787" s="37"/>
      <c r="P787" s="175"/>
      <c r="T787" s="29">
        <v>2323</v>
      </c>
      <c r="U787" s="27" t="s">
        <v>585</v>
      </c>
      <c r="V787" s="27">
        <v>3050</v>
      </c>
      <c r="W787" s="27" t="s">
        <v>57</v>
      </c>
      <c r="X787" s="88" t="s">
        <v>54</v>
      </c>
    </row>
    <row r="788" spans="15:24" x14ac:dyDescent="0.25">
      <c r="O788" s="37"/>
      <c r="P788" s="175"/>
      <c r="T788" s="29">
        <v>2326</v>
      </c>
      <c r="U788" s="27" t="s">
        <v>621</v>
      </c>
      <c r="V788" s="27">
        <v>3050</v>
      </c>
      <c r="W788" s="27" t="s">
        <v>57</v>
      </c>
      <c r="X788" s="88" t="s">
        <v>54</v>
      </c>
    </row>
    <row r="789" spans="15:24" x14ac:dyDescent="0.25">
      <c r="O789" s="37"/>
      <c r="P789" s="175"/>
      <c r="T789" s="29">
        <v>2332</v>
      </c>
      <c r="U789" s="27" t="s">
        <v>679</v>
      </c>
      <c r="V789" s="27">
        <v>3290</v>
      </c>
      <c r="W789" s="27" t="s">
        <v>1262</v>
      </c>
      <c r="X789" s="88" t="s">
        <v>62</v>
      </c>
    </row>
    <row r="790" spans="15:24" x14ac:dyDescent="0.25">
      <c r="O790" s="37"/>
      <c r="P790" s="175"/>
      <c r="T790" s="29">
        <v>2336</v>
      </c>
      <c r="U790" s="27" t="s">
        <v>1912</v>
      </c>
      <c r="V790" s="27">
        <v>3210</v>
      </c>
      <c r="W790" s="27" t="s">
        <v>126</v>
      </c>
      <c r="X790" s="88" t="s">
        <v>65</v>
      </c>
    </row>
    <row r="791" spans="15:24" x14ac:dyDescent="0.25">
      <c r="O791" s="37"/>
      <c r="P791" s="175"/>
      <c r="T791" s="29">
        <v>2338</v>
      </c>
      <c r="U791" s="27" t="s">
        <v>680</v>
      </c>
      <c r="V791" s="27">
        <v>3040</v>
      </c>
      <c r="W791" s="27" t="s">
        <v>81</v>
      </c>
      <c r="X791" s="88" t="s">
        <v>65</v>
      </c>
    </row>
    <row r="792" spans="15:24" x14ac:dyDescent="0.25">
      <c r="O792" s="37"/>
      <c r="P792" s="175"/>
      <c r="T792" s="29">
        <v>2339</v>
      </c>
      <c r="U792" s="27" t="s">
        <v>681</v>
      </c>
      <c r="V792" s="27">
        <v>3160</v>
      </c>
      <c r="W792" s="27" t="s">
        <v>1256</v>
      </c>
      <c r="X792" s="88" t="s">
        <v>74</v>
      </c>
    </row>
    <row r="793" spans="15:24" x14ac:dyDescent="0.25">
      <c r="O793" s="37"/>
      <c r="P793" s="175"/>
      <c r="T793" s="29">
        <v>2340</v>
      </c>
      <c r="U793" s="27" t="s">
        <v>682</v>
      </c>
      <c r="V793" s="27">
        <v>3300</v>
      </c>
      <c r="W793" s="27" t="s">
        <v>1254</v>
      </c>
      <c r="X793" s="88" t="s">
        <v>60</v>
      </c>
    </row>
    <row r="794" spans="15:24" x14ac:dyDescent="0.25">
      <c r="O794" s="37"/>
      <c r="P794" s="175"/>
      <c r="T794" s="29">
        <v>2342</v>
      </c>
      <c r="U794" s="27" t="s">
        <v>355</v>
      </c>
      <c r="V794" s="27">
        <v>3180</v>
      </c>
      <c r="W794" s="27" t="s">
        <v>146</v>
      </c>
      <c r="X794" s="88" t="s">
        <v>62</v>
      </c>
    </row>
    <row r="795" spans="15:24" x14ac:dyDescent="0.25">
      <c r="O795" s="37"/>
      <c r="P795" s="175"/>
      <c r="T795" s="29">
        <v>2345</v>
      </c>
      <c r="U795" s="27" t="s">
        <v>683</v>
      </c>
      <c r="V795" s="27">
        <v>3020</v>
      </c>
      <c r="W795" s="27" t="s">
        <v>64</v>
      </c>
      <c r="X795" s="88" t="s">
        <v>65</v>
      </c>
    </row>
    <row r="796" spans="15:24" x14ac:dyDescent="0.25">
      <c r="O796" s="37"/>
      <c r="P796" s="175"/>
      <c r="T796" s="29">
        <v>2346</v>
      </c>
      <c r="U796" s="27" t="s">
        <v>684</v>
      </c>
      <c r="V796" s="27">
        <v>3300</v>
      </c>
      <c r="W796" s="27" t="s">
        <v>1254</v>
      </c>
      <c r="X796" s="88" t="s">
        <v>60</v>
      </c>
    </row>
    <row r="797" spans="15:24" x14ac:dyDescent="0.25">
      <c r="O797" s="37"/>
      <c r="P797" s="175"/>
      <c r="T797" s="29">
        <v>2347</v>
      </c>
      <c r="U797" s="27" t="s">
        <v>170</v>
      </c>
      <c r="V797" s="27">
        <v>3190</v>
      </c>
      <c r="W797" s="27" t="s">
        <v>1248</v>
      </c>
      <c r="X797" s="88" t="s">
        <v>76</v>
      </c>
    </row>
    <row r="798" spans="15:24" x14ac:dyDescent="0.25">
      <c r="O798" s="37"/>
      <c r="P798" s="175"/>
      <c r="T798" s="29">
        <v>2348</v>
      </c>
      <c r="U798" s="27" t="s">
        <v>195</v>
      </c>
      <c r="V798" s="27">
        <v>3190</v>
      </c>
      <c r="W798" s="27" t="s">
        <v>1248</v>
      </c>
      <c r="X798" s="88" t="s">
        <v>76</v>
      </c>
    </row>
    <row r="799" spans="15:24" x14ac:dyDescent="0.25">
      <c r="O799" s="37"/>
      <c r="P799" s="175"/>
      <c r="T799" s="29">
        <v>2349</v>
      </c>
      <c r="U799" s="27" t="s">
        <v>685</v>
      </c>
      <c r="V799" s="27">
        <v>3190</v>
      </c>
      <c r="W799" s="27" t="s">
        <v>1248</v>
      </c>
      <c r="X799" s="88" t="s">
        <v>76</v>
      </c>
    </row>
    <row r="800" spans="15:24" x14ac:dyDescent="0.25">
      <c r="O800" s="37"/>
      <c r="P800" s="175"/>
      <c r="T800" s="29">
        <v>2350</v>
      </c>
      <c r="U800" s="27" t="s">
        <v>1320</v>
      </c>
      <c r="V800" s="27">
        <v>3190</v>
      </c>
      <c r="W800" s="27" t="s">
        <v>1248</v>
      </c>
      <c r="X800" s="88" t="s">
        <v>76</v>
      </c>
    </row>
    <row r="801" spans="15:24" x14ac:dyDescent="0.25">
      <c r="O801" s="37"/>
      <c r="P801" s="175"/>
      <c r="T801" s="29">
        <v>2351</v>
      </c>
      <c r="U801" s="27" t="s">
        <v>1321</v>
      </c>
      <c r="V801" s="27">
        <v>3100</v>
      </c>
      <c r="W801" s="27" t="s">
        <v>196</v>
      </c>
      <c r="X801" s="88" t="s">
        <v>65</v>
      </c>
    </row>
    <row r="802" spans="15:24" x14ac:dyDescent="0.25">
      <c r="O802" s="37"/>
      <c r="P802" s="175"/>
      <c r="T802" s="29">
        <v>2352</v>
      </c>
      <c r="U802" s="27" t="s">
        <v>141</v>
      </c>
      <c r="V802" s="27">
        <v>3150</v>
      </c>
      <c r="W802" s="27" t="s">
        <v>86</v>
      </c>
      <c r="X802" s="88" t="s">
        <v>65</v>
      </c>
    </row>
    <row r="803" spans="15:24" x14ac:dyDescent="0.25">
      <c r="O803" s="37"/>
      <c r="P803" s="175"/>
      <c r="T803" s="29">
        <v>2353</v>
      </c>
      <c r="U803" s="27" t="s">
        <v>686</v>
      </c>
      <c r="V803" s="27">
        <v>3140</v>
      </c>
      <c r="W803" s="27" t="s">
        <v>139</v>
      </c>
      <c r="X803" s="88" t="s">
        <v>65</v>
      </c>
    </row>
    <row r="804" spans="15:24" x14ac:dyDescent="0.25">
      <c r="O804" s="37"/>
      <c r="P804" s="175"/>
      <c r="T804" s="29">
        <v>2357</v>
      </c>
      <c r="U804" s="27" t="s">
        <v>687</v>
      </c>
      <c r="V804" s="27">
        <v>3120</v>
      </c>
      <c r="W804" s="27" t="s">
        <v>1246</v>
      </c>
      <c r="X804" s="88" t="s">
        <v>60</v>
      </c>
    </row>
    <row r="805" spans="15:24" x14ac:dyDescent="0.25">
      <c r="O805" s="37"/>
      <c r="P805" s="175"/>
      <c r="T805" s="29">
        <v>2361</v>
      </c>
      <c r="U805" s="27" t="s">
        <v>688</v>
      </c>
      <c r="V805" s="27">
        <v>3150</v>
      </c>
      <c r="W805" s="27" t="s">
        <v>86</v>
      </c>
      <c r="X805" s="88" t="s">
        <v>65</v>
      </c>
    </row>
    <row r="806" spans="15:24" x14ac:dyDescent="0.25">
      <c r="O806" s="37"/>
      <c r="P806" s="175"/>
      <c r="T806" s="29">
        <v>2362</v>
      </c>
      <c r="U806" s="27" t="s">
        <v>689</v>
      </c>
      <c r="V806" s="27">
        <v>3040</v>
      </c>
      <c r="W806" s="27" t="s">
        <v>81</v>
      </c>
      <c r="X806" s="88" t="s">
        <v>65</v>
      </c>
    </row>
    <row r="807" spans="15:24" x14ac:dyDescent="0.25">
      <c r="O807" s="37"/>
      <c r="P807" s="175"/>
      <c r="T807" s="29">
        <v>2363</v>
      </c>
      <c r="U807" s="27" t="s">
        <v>690</v>
      </c>
      <c r="V807" s="27">
        <v>3070</v>
      </c>
      <c r="W807" s="27" t="s">
        <v>73</v>
      </c>
      <c r="X807" s="88" t="s">
        <v>54</v>
      </c>
    </row>
    <row r="808" spans="15:24" x14ac:dyDescent="0.25">
      <c r="O808" s="37"/>
      <c r="P808" s="175"/>
      <c r="T808" s="29">
        <v>2364</v>
      </c>
      <c r="U808" s="27" t="s">
        <v>691</v>
      </c>
      <c r="V808" s="27">
        <v>3070</v>
      </c>
      <c r="W808" s="27" t="s">
        <v>73</v>
      </c>
      <c r="X808" s="88" t="s">
        <v>54</v>
      </c>
    </row>
    <row r="809" spans="15:24" x14ac:dyDescent="0.25">
      <c r="O809" s="37"/>
      <c r="P809" s="175"/>
      <c r="T809" s="29">
        <v>2366</v>
      </c>
      <c r="U809" s="27" t="s">
        <v>692</v>
      </c>
      <c r="V809" s="27">
        <v>3310</v>
      </c>
      <c r="W809" s="27" t="s">
        <v>90</v>
      </c>
      <c r="X809" s="88" t="s">
        <v>62</v>
      </c>
    </row>
    <row r="810" spans="15:24" x14ac:dyDescent="0.25">
      <c r="O810" s="37"/>
      <c r="P810" s="175"/>
      <c r="T810" s="29">
        <v>2367</v>
      </c>
      <c r="U810" s="27" t="s">
        <v>693</v>
      </c>
      <c r="V810" s="27">
        <v>3150</v>
      </c>
      <c r="W810" s="27" t="s">
        <v>86</v>
      </c>
      <c r="X810" s="88" t="s">
        <v>65</v>
      </c>
    </row>
    <row r="811" spans="15:24" x14ac:dyDescent="0.25">
      <c r="O811" s="37"/>
      <c r="P811" s="175"/>
      <c r="T811" s="29">
        <v>2372</v>
      </c>
      <c r="U811" s="27" t="s">
        <v>694</v>
      </c>
      <c r="V811" s="27">
        <v>3210</v>
      </c>
      <c r="W811" s="27" t="s">
        <v>126</v>
      </c>
      <c r="X811" s="88" t="s">
        <v>65</v>
      </c>
    </row>
    <row r="812" spans="15:24" x14ac:dyDescent="0.25">
      <c r="O812" s="37"/>
      <c r="P812" s="175"/>
      <c r="T812" s="29">
        <v>2373</v>
      </c>
      <c r="U812" s="27" t="s">
        <v>695</v>
      </c>
      <c r="V812" s="27">
        <v>3040</v>
      </c>
      <c r="W812" s="27" t="s">
        <v>81</v>
      </c>
      <c r="X812" s="88" t="s">
        <v>65</v>
      </c>
    </row>
    <row r="813" spans="15:24" x14ac:dyDescent="0.25">
      <c r="O813" s="37"/>
      <c r="P813" s="175"/>
      <c r="T813" s="29">
        <v>2374</v>
      </c>
      <c r="U813" s="27" t="s">
        <v>696</v>
      </c>
      <c r="V813" s="27">
        <v>3080</v>
      </c>
      <c r="W813" s="27" t="s">
        <v>72</v>
      </c>
      <c r="X813" s="88" t="s">
        <v>60</v>
      </c>
    </row>
    <row r="814" spans="15:24" x14ac:dyDescent="0.25">
      <c r="O814" s="37"/>
      <c r="P814" s="175"/>
      <c r="T814" s="29">
        <v>2376</v>
      </c>
      <c r="U814" s="27" t="s">
        <v>697</v>
      </c>
      <c r="V814" s="27">
        <v>3020</v>
      </c>
      <c r="W814" s="27" t="s">
        <v>64</v>
      </c>
      <c r="X814" s="88" t="s">
        <v>65</v>
      </c>
    </row>
    <row r="815" spans="15:24" x14ac:dyDescent="0.25">
      <c r="O815" s="37"/>
      <c r="P815" s="175"/>
      <c r="T815" s="29">
        <v>2377</v>
      </c>
      <c r="U815" s="27" t="s">
        <v>698</v>
      </c>
      <c r="V815" s="27">
        <v>3210</v>
      </c>
      <c r="W815" s="27" t="s">
        <v>126</v>
      </c>
      <c r="X815" s="88" t="s">
        <v>65</v>
      </c>
    </row>
    <row r="816" spans="15:24" x14ac:dyDescent="0.25">
      <c r="O816" s="37"/>
      <c r="P816" s="175"/>
      <c r="T816" s="29">
        <v>2379</v>
      </c>
      <c r="U816" s="27" t="s">
        <v>699</v>
      </c>
      <c r="V816" s="27">
        <v>3030</v>
      </c>
      <c r="W816" s="27" t="s">
        <v>70</v>
      </c>
      <c r="X816" s="88" t="s">
        <v>65</v>
      </c>
    </row>
    <row r="817" spans="15:24" x14ac:dyDescent="0.25">
      <c r="O817" s="37"/>
      <c r="P817" s="175"/>
      <c r="T817" s="29">
        <v>2393</v>
      </c>
      <c r="U817" s="27" t="s">
        <v>700</v>
      </c>
      <c r="V817" s="27">
        <v>3070</v>
      </c>
      <c r="W817" s="27" t="s">
        <v>73</v>
      </c>
      <c r="X817" s="88" t="s">
        <v>54</v>
      </c>
    </row>
    <row r="818" spans="15:24" x14ac:dyDescent="0.25">
      <c r="O818" s="37"/>
      <c r="P818" s="175"/>
      <c r="T818" s="29">
        <v>2394</v>
      </c>
      <c r="U818" s="27" t="s">
        <v>701</v>
      </c>
      <c r="V818" s="27">
        <v>3070</v>
      </c>
      <c r="W818" s="27" t="s">
        <v>73</v>
      </c>
      <c r="X818" s="88" t="s">
        <v>54</v>
      </c>
    </row>
    <row r="819" spans="15:24" x14ac:dyDescent="0.25">
      <c r="O819" s="37"/>
      <c r="P819" s="175"/>
      <c r="T819" s="29">
        <v>2399</v>
      </c>
      <c r="U819" s="27" t="s">
        <v>702</v>
      </c>
      <c r="V819" s="27">
        <v>3070</v>
      </c>
      <c r="W819" s="27" t="s">
        <v>73</v>
      </c>
      <c r="X819" s="88" t="s">
        <v>54</v>
      </c>
    </row>
    <row r="820" spans="15:24" x14ac:dyDescent="0.25">
      <c r="O820" s="37"/>
      <c r="P820" s="175"/>
      <c r="T820" s="29">
        <v>2400</v>
      </c>
      <c r="U820" s="27" t="s">
        <v>1910</v>
      </c>
      <c r="V820" s="27">
        <v>3070</v>
      </c>
      <c r="W820" s="27" t="s">
        <v>73</v>
      </c>
      <c r="X820" s="88" t="s">
        <v>54</v>
      </c>
    </row>
    <row r="821" spans="15:24" x14ac:dyDescent="0.25">
      <c r="O821" s="37"/>
      <c r="P821" s="175"/>
      <c r="T821" s="29">
        <v>2401</v>
      </c>
      <c r="U821" s="27" t="s">
        <v>195</v>
      </c>
      <c r="V821" s="27">
        <v>3061</v>
      </c>
      <c r="W821" s="27" t="s">
        <v>1838</v>
      </c>
      <c r="X821" s="88" t="s">
        <v>78</v>
      </c>
    </row>
    <row r="822" spans="15:24" x14ac:dyDescent="0.25">
      <c r="O822" s="37"/>
      <c r="P822" s="175"/>
      <c r="T822" s="29">
        <v>2403</v>
      </c>
      <c r="U822" s="27" t="s">
        <v>703</v>
      </c>
      <c r="V822" s="27">
        <v>3150</v>
      </c>
      <c r="W822" s="27" t="s">
        <v>86</v>
      </c>
      <c r="X822" s="88" t="s">
        <v>65</v>
      </c>
    </row>
    <row r="823" spans="15:24" x14ac:dyDescent="0.25">
      <c r="O823" s="37"/>
      <c r="P823" s="175"/>
      <c r="T823" s="29">
        <v>2404</v>
      </c>
      <c r="U823" s="27" t="s">
        <v>141</v>
      </c>
      <c r="V823" s="27">
        <v>3030</v>
      </c>
      <c r="W823" s="27" t="s">
        <v>70</v>
      </c>
      <c r="X823" s="88" t="s">
        <v>65</v>
      </c>
    </row>
    <row r="824" spans="15:24" x14ac:dyDescent="0.25">
      <c r="O824" s="37"/>
      <c r="P824" s="175"/>
      <c r="T824" s="29">
        <v>2405</v>
      </c>
      <c r="U824" s="27" t="s">
        <v>704</v>
      </c>
      <c r="V824" s="27">
        <v>3290</v>
      </c>
      <c r="W824" s="27" t="s">
        <v>1262</v>
      </c>
      <c r="X824" s="88" t="s">
        <v>62</v>
      </c>
    </row>
    <row r="825" spans="15:24" x14ac:dyDescent="0.25">
      <c r="O825" s="37"/>
      <c r="P825" s="175"/>
      <c r="T825" s="29">
        <v>2406</v>
      </c>
      <c r="U825" s="27" t="s">
        <v>141</v>
      </c>
      <c r="V825" s="27">
        <v>3180</v>
      </c>
      <c r="W825" s="27" t="s">
        <v>146</v>
      </c>
      <c r="X825" s="88" t="s">
        <v>62</v>
      </c>
    </row>
    <row r="826" spans="15:24" x14ac:dyDescent="0.25">
      <c r="O826" s="37"/>
      <c r="P826" s="175"/>
      <c r="T826" s="29">
        <v>2408</v>
      </c>
      <c r="U826" s="27" t="s">
        <v>705</v>
      </c>
      <c r="V826" s="27">
        <v>3140</v>
      </c>
      <c r="W826" s="27" t="s">
        <v>139</v>
      </c>
      <c r="X826" s="88" t="s">
        <v>65</v>
      </c>
    </row>
    <row r="827" spans="15:24" x14ac:dyDescent="0.25">
      <c r="O827" s="37"/>
      <c r="P827" s="175"/>
      <c r="T827" s="29">
        <v>2410</v>
      </c>
      <c r="U827" s="27" t="s">
        <v>706</v>
      </c>
      <c r="V827" s="27">
        <v>3130</v>
      </c>
      <c r="W827" s="27" t="s">
        <v>68</v>
      </c>
      <c r="X827" s="88" t="s">
        <v>65</v>
      </c>
    </row>
    <row r="828" spans="15:24" x14ac:dyDescent="0.25">
      <c r="O828" s="37"/>
      <c r="P828" s="175"/>
      <c r="T828" s="29">
        <v>2411</v>
      </c>
      <c r="U828" s="27" t="s">
        <v>707</v>
      </c>
      <c r="V828" s="27">
        <v>3090</v>
      </c>
      <c r="W828" s="27" t="s">
        <v>82</v>
      </c>
      <c r="X828" s="88" t="s">
        <v>65</v>
      </c>
    </row>
    <row r="829" spans="15:24" x14ac:dyDescent="0.25">
      <c r="O829" s="37"/>
      <c r="P829" s="175"/>
      <c r="T829" s="29">
        <v>2414</v>
      </c>
      <c r="U829" s="27" t="s">
        <v>708</v>
      </c>
      <c r="V829" s="27">
        <v>3090</v>
      </c>
      <c r="W829" s="27" t="s">
        <v>82</v>
      </c>
      <c r="X829" s="88" t="s">
        <v>65</v>
      </c>
    </row>
    <row r="830" spans="15:24" x14ac:dyDescent="0.25">
      <c r="O830" s="37"/>
      <c r="P830" s="175"/>
      <c r="T830" s="29">
        <v>2415</v>
      </c>
      <c r="U830" s="27" t="s">
        <v>709</v>
      </c>
      <c r="V830" s="27">
        <v>3090</v>
      </c>
      <c r="W830" s="27" t="s">
        <v>82</v>
      </c>
      <c r="X830" s="88" t="s">
        <v>65</v>
      </c>
    </row>
    <row r="831" spans="15:24" x14ac:dyDescent="0.25">
      <c r="O831" s="37"/>
      <c r="P831" s="175"/>
      <c r="T831" s="29">
        <v>2418</v>
      </c>
      <c r="U831" s="27" t="s">
        <v>710</v>
      </c>
      <c r="V831" s="27">
        <v>3090</v>
      </c>
      <c r="W831" s="27" t="s">
        <v>82</v>
      </c>
      <c r="X831" s="88" t="s">
        <v>65</v>
      </c>
    </row>
    <row r="832" spans="15:24" x14ac:dyDescent="0.25">
      <c r="O832" s="37"/>
      <c r="P832" s="175"/>
      <c r="T832" s="29">
        <v>2419</v>
      </c>
      <c r="U832" s="27" t="s">
        <v>1907</v>
      </c>
      <c r="V832" s="27">
        <v>3030</v>
      </c>
      <c r="W832" s="27" t="s">
        <v>70</v>
      </c>
      <c r="X832" s="88" t="s">
        <v>65</v>
      </c>
    </row>
    <row r="833" spans="15:24" x14ac:dyDescent="0.25">
      <c r="O833" s="37"/>
      <c r="P833" s="175"/>
      <c r="T833" s="29">
        <v>2422</v>
      </c>
      <c r="U833" s="27" t="s">
        <v>711</v>
      </c>
      <c r="V833" s="27">
        <v>3100</v>
      </c>
      <c r="W833" s="27" t="s">
        <v>196</v>
      </c>
      <c r="X833" s="88" t="s">
        <v>65</v>
      </c>
    </row>
    <row r="834" spans="15:24" x14ac:dyDescent="0.25">
      <c r="O834" s="37"/>
      <c r="P834" s="175"/>
      <c r="T834" s="29">
        <v>2423</v>
      </c>
      <c r="U834" s="27" t="s">
        <v>75</v>
      </c>
      <c r="V834" s="27">
        <v>3180</v>
      </c>
      <c r="W834" s="27" t="s">
        <v>146</v>
      </c>
      <c r="X834" s="88" t="s">
        <v>62</v>
      </c>
    </row>
    <row r="835" spans="15:24" x14ac:dyDescent="0.25">
      <c r="O835" s="37"/>
      <c r="P835" s="175"/>
      <c r="T835" s="29">
        <v>2424</v>
      </c>
      <c r="U835" s="27" t="s">
        <v>1322</v>
      </c>
      <c r="V835" s="27">
        <v>3040</v>
      </c>
      <c r="W835" s="27" t="s">
        <v>81</v>
      </c>
      <c r="X835" s="88" t="s">
        <v>65</v>
      </c>
    </row>
    <row r="836" spans="15:24" x14ac:dyDescent="0.25">
      <c r="O836" s="37"/>
      <c r="P836" s="175"/>
      <c r="T836" s="29">
        <v>2426</v>
      </c>
      <c r="U836" s="27" t="s">
        <v>712</v>
      </c>
      <c r="V836" s="27">
        <v>3090</v>
      </c>
      <c r="W836" s="27" t="s">
        <v>82</v>
      </c>
      <c r="X836" s="88" t="s">
        <v>65</v>
      </c>
    </row>
    <row r="837" spans="15:24" x14ac:dyDescent="0.25">
      <c r="O837" s="37"/>
      <c r="P837" s="175"/>
      <c r="T837" s="29">
        <v>2427</v>
      </c>
      <c r="U837" s="27" t="s">
        <v>713</v>
      </c>
      <c r="V837" s="27">
        <v>3270</v>
      </c>
      <c r="W837" s="27" t="s">
        <v>108</v>
      </c>
      <c r="X837" s="88" t="s">
        <v>60</v>
      </c>
    </row>
    <row r="838" spans="15:24" x14ac:dyDescent="0.25">
      <c r="O838" s="37"/>
      <c r="P838" s="175"/>
      <c r="T838" s="29">
        <v>2429</v>
      </c>
      <c r="U838" s="27" t="s">
        <v>714</v>
      </c>
      <c r="V838" s="27">
        <v>3300</v>
      </c>
      <c r="W838" s="27" t="s">
        <v>1254</v>
      </c>
      <c r="X838" s="88" t="s">
        <v>60</v>
      </c>
    </row>
    <row r="839" spans="15:24" x14ac:dyDescent="0.25">
      <c r="O839" s="37"/>
      <c r="P839" s="175"/>
      <c r="T839" s="29">
        <v>2433</v>
      </c>
      <c r="U839" s="27" t="s">
        <v>715</v>
      </c>
      <c r="V839" s="27">
        <v>3061</v>
      </c>
      <c r="W839" s="27" t="s">
        <v>1838</v>
      </c>
      <c r="X839" s="88" t="s">
        <v>78</v>
      </c>
    </row>
    <row r="840" spans="15:24" x14ac:dyDescent="0.25">
      <c r="O840" s="37"/>
      <c r="P840" s="175"/>
      <c r="T840" s="29">
        <v>2437</v>
      </c>
      <c r="U840" s="27" t="s">
        <v>716</v>
      </c>
      <c r="V840" s="27">
        <v>3120</v>
      </c>
      <c r="W840" s="27" t="s">
        <v>1246</v>
      </c>
      <c r="X840" s="88" t="s">
        <v>60</v>
      </c>
    </row>
    <row r="841" spans="15:24" x14ac:dyDescent="0.25">
      <c r="O841" s="37"/>
      <c r="P841" s="175"/>
      <c r="T841" s="29">
        <v>2441</v>
      </c>
      <c r="U841" s="27" t="s">
        <v>717</v>
      </c>
      <c r="V841" s="27">
        <v>3080</v>
      </c>
      <c r="W841" s="27" t="s">
        <v>72</v>
      </c>
      <c r="X841" s="88" t="s">
        <v>60</v>
      </c>
    </row>
    <row r="842" spans="15:24" x14ac:dyDescent="0.25">
      <c r="O842" s="37"/>
      <c r="P842" s="175"/>
      <c r="T842" s="29">
        <v>2443</v>
      </c>
      <c r="U842" s="27" t="s">
        <v>718</v>
      </c>
      <c r="V842" s="27">
        <v>3280</v>
      </c>
      <c r="W842" s="27" t="s">
        <v>1242</v>
      </c>
      <c r="X842" s="88" t="s">
        <v>60</v>
      </c>
    </row>
    <row r="843" spans="15:24" x14ac:dyDescent="0.25">
      <c r="O843" s="37"/>
      <c r="P843" s="175"/>
      <c r="T843" s="29">
        <v>2444</v>
      </c>
      <c r="U843" s="27" t="s">
        <v>719</v>
      </c>
      <c r="V843" s="27">
        <v>3070</v>
      </c>
      <c r="W843" s="27" t="s">
        <v>73</v>
      </c>
      <c r="X843" s="88" t="s">
        <v>54</v>
      </c>
    </row>
    <row r="844" spans="15:24" x14ac:dyDescent="0.25">
      <c r="O844" s="37"/>
      <c r="P844" s="175"/>
      <c r="T844" s="29">
        <v>2445</v>
      </c>
      <c r="U844" s="27" t="s">
        <v>720</v>
      </c>
      <c r="V844" s="27">
        <v>3280</v>
      </c>
      <c r="W844" s="27" t="s">
        <v>1242</v>
      </c>
      <c r="X844" s="88" t="s">
        <v>60</v>
      </c>
    </row>
    <row r="845" spans="15:24" x14ac:dyDescent="0.25">
      <c r="O845" s="37"/>
      <c r="P845" s="175"/>
      <c r="T845" s="29">
        <v>2448</v>
      </c>
      <c r="U845" s="27" t="s">
        <v>721</v>
      </c>
      <c r="V845" s="27">
        <v>3160</v>
      </c>
      <c r="W845" s="27" t="s">
        <v>1256</v>
      </c>
      <c r="X845" s="88" t="s">
        <v>74</v>
      </c>
    </row>
    <row r="846" spans="15:24" x14ac:dyDescent="0.25">
      <c r="O846" s="37"/>
      <c r="P846" s="175"/>
      <c r="T846" s="29">
        <v>2452</v>
      </c>
      <c r="U846" s="27" t="s">
        <v>723</v>
      </c>
      <c r="V846" s="27">
        <v>3070</v>
      </c>
      <c r="W846" s="27" t="s">
        <v>73</v>
      </c>
      <c r="X846" s="88" t="s">
        <v>54</v>
      </c>
    </row>
    <row r="847" spans="15:24" x14ac:dyDescent="0.25">
      <c r="O847" s="37"/>
      <c r="P847" s="175"/>
      <c r="T847" s="29">
        <v>2453</v>
      </c>
      <c r="U847" s="27" t="s">
        <v>724</v>
      </c>
      <c r="V847" s="27">
        <v>3210</v>
      </c>
      <c r="W847" s="27" t="s">
        <v>126</v>
      </c>
      <c r="X847" s="88" t="s">
        <v>65</v>
      </c>
    </row>
    <row r="848" spans="15:24" x14ac:dyDescent="0.25">
      <c r="O848" s="37"/>
      <c r="P848" s="175"/>
      <c r="T848" s="29">
        <v>2455</v>
      </c>
      <c r="U848" s="27" t="s">
        <v>725</v>
      </c>
      <c r="V848" s="27">
        <v>3020</v>
      </c>
      <c r="W848" s="27" t="s">
        <v>64</v>
      </c>
      <c r="X848" s="88" t="s">
        <v>65</v>
      </c>
    </row>
    <row r="849" spans="15:24" x14ac:dyDescent="0.25">
      <c r="O849" s="37"/>
      <c r="P849" s="175"/>
      <c r="T849" s="29">
        <v>2457</v>
      </c>
      <c r="U849" s="27" t="s">
        <v>726</v>
      </c>
      <c r="V849" s="27">
        <v>3090</v>
      </c>
      <c r="W849" s="27" t="s">
        <v>82</v>
      </c>
      <c r="X849" s="88" t="s">
        <v>65</v>
      </c>
    </row>
    <row r="850" spans="15:24" x14ac:dyDescent="0.25">
      <c r="O850" s="37"/>
      <c r="P850" s="175"/>
      <c r="T850" s="29">
        <v>2475</v>
      </c>
      <c r="U850" s="27" t="s">
        <v>727</v>
      </c>
      <c r="V850" s="27">
        <v>3030</v>
      </c>
      <c r="W850" s="27" t="s">
        <v>70</v>
      </c>
      <c r="X850" s="88" t="s">
        <v>65</v>
      </c>
    </row>
    <row r="851" spans="15:24" x14ac:dyDescent="0.25">
      <c r="O851" s="37"/>
      <c r="P851" s="175"/>
      <c r="T851" s="29">
        <v>2478</v>
      </c>
      <c r="U851" s="27" t="s">
        <v>1323</v>
      </c>
      <c r="V851" s="27">
        <v>3300</v>
      </c>
      <c r="W851" s="27" t="s">
        <v>1254</v>
      </c>
      <c r="X851" s="88" t="s">
        <v>60</v>
      </c>
    </row>
    <row r="852" spans="15:24" x14ac:dyDescent="0.25">
      <c r="O852" s="37"/>
      <c r="P852" s="175"/>
      <c r="T852" s="29">
        <v>2482</v>
      </c>
      <c r="U852" s="27" t="s">
        <v>728</v>
      </c>
      <c r="V852" s="27">
        <v>3030</v>
      </c>
      <c r="W852" s="27" t="s">
        <v>70</v>
      </c>
      <c r="X852" s="88" t="s">
        <v>65</v>
      </c>
    </row>
    <row r="853" spans="15:24" x14ac:dyDescent="0.25">
      <c r="O853" s="37"/>
      <c r="P853" s="175"/>
      <c r="T853" s="29">
        <v>2483</v>
      </c>
      <c r="U853" s="27" t="s">
        <v>729</v>
      </c>
      <c r="V853" s="27">
        <v>3090</v>
      </c>
      <c r="W853" s="27" t="s">
        <v>82</v>
      </c>
      <c r="X853" s="88" t="s">
        <v>65</v>
      </c>
    </row>
    <row r="854" spans="15:24" x14ac:dyDescent="0.25">
      <c r="O854" s="37"/>
      <c r="P854" s="175"/>
      <c r="T854" s="29">
        <v>2486</v>
      </c>
      <c r="U854" s="27" t="s">
        <v>730</v>
      </c>
      <c r="V854" s="27">
        <v>3040</v>
      </c>
      <c r="W854" s="27" t="s">
        <v>81</v>
      </c>
      <c r="X854" s="88" t="s">
        <v>65</v>
      </c>
    </row>
    <row r="855" spans="15:24" x14ac:dyDescent="0.25">
      <c r="O855" s="37"/>
      <c r="P855" s="175"/>
      <c r="T855" s="29">
        <v>2487</v>
      </c>
      <c r="U855" s="27" t="s">
        <v>731</v>
      </c>
      <c r="V855" s="27">
        <v>3020</v>
      </c>
      <c r="W855" s="27" t="s">
        <v>64</v>
      </c>
      <c r="X855" s="88" t="s">
        <v>65</v>
      </c>
    </row>
    <row r="856" spans="15:24" x14ac:dyDescent="0.25">
      <c r="O856" s="37"/>
      <c r="P856" s="175"/>
      <c r="T856" s="29">
        <v>2488</v>
      </c>
      <c r="U856" s="27" t="s">
        <v>732</v>
      </c>
      <c r="V856" s="27">
        <v>3110</v>
      </c>
      <c r="W856" s="27" t="s">
        <v>190</v>
      </c>
      <c r="X856" s="88" t="s">
        <v>65</v>
      </c>
    </row>
    <row r="857" spans="15:24" x14ac:dyDescent="0.25">
      <c r="O857" s="37"/>
      <c r="P857" s="175"/>
      <c r="T857" s="29">
        <v>2489</v>
      </c>
      <c r="U857" s="27" t="s">
        <v>733</v>
      </c>
      <c r="V857" s="27">
        <v>3070</v>
      </c>
      <c r="W857" s="27" t="s">
        <v>73</v>
      </c>
      <c r="X857" s="88" t="s">
        <v>54</v>
      </c>
    </row>
    <row r="858" spans="15:24" x14ac:dyDescent="0.25">
      <c r="O858" s="37"/>
      <c r="P858" s="175"/>
      <c r="T858" s="29">
        <v>2490</v>
      </c>
      <c r="U858" s="27" t="s">
        <v>734</v>
      </c>
      <c r="V858" s="27">
        <v>3180</v>
      </c>
      <c r="W858" s="27" t="s">
        <v>146</v>
      </c>
      <c r="X858" s="88" t="s">
        <v>62</v>
      </c>
    </row>
    <row r="859" spans="15:24" x14ac:dyDescent="0.25">
      <c r="O859" s="37"/>
      <c r="P859" s="175"/>
      <c r="T859" s="29">
        <v>2491</v>
      </c>
      <c r="U859" s="27" t="s">
        <v>1324</v>
      </c>
      <c r="V859" s="27">
        <v>3150</v>
      </c>
      <c r="W859" s="27" t="s">
        <v>86</v>
      </c>
      <c r="X859" s="88" t="s">
        <v>65</v>
      </c>
    </row>
    <row r="860" spans="15:24" x14ac:dyDescent="0.25">
      <c r="O860" s="37"/>
      <c r="P860" s="175"/>
      <c r="T860" s="29">
        <v>2492</v>
      </c>
      <c r="U860" s="27" t="s">
        <v>735</v>
      </c>
      <c r="V860" s="27">
        <v>3310</v>
      </c>
      <c r="W860" s="27" t="s">
        <v>90</v>
      </c>
      <c r="X860" s="88" t="s">
        <v>62</v>
      </c>
    </row>
    <row r="861" spans="15:24" x14ac:dyDescent="0.25">
      <c r="O861" s="37"/>
      <c r="P861" s="175"/>
      <c r="T861" s="29">
        <v>2493</v>
      </c>
      <c r="U861" s="27" t="s">
        <v>736</v>
      </c>
      <c r="V861" s="27">
        <v>3050</v>
      </c>
      <c r="W861" s="27" t="s">
        <v>57</v>
      </c>
      <c r="X861" s="88" t="s">
        <v>54</v>
      </c>
    </row>
    <row r="862" spans="15:24" x14ac:dyDescent="0.25">
      <c r="O862" s="37"/>
      <c r="P862" s="175"/>
      <c r="T862" s="29">
        <v>2494</v>
      </c>
      <c r="U862" s="27" t="s">
        <v>737</v>
      </c>
      <c r="V862" s="27">
        <v>3090</v>
      </c>
      <c r="W862" s="27" t="s">
        <v>82</v>
      </c>
      <c r="X862" s="88" t="s">
        <v>65</v>
      </c>
    </row>
    <row r="863" spans="15:24" x14ac:dyDescent="0.25">
      <c r="O863" s="37"/>
      <c r="P863" s="175"/>
      <c r="T863" s="29">
        <v>2495</v>
      </c>
      <c r="U863" s="27" t="s">
        <v>738</v>
      </c>
      <c r="V863" s="27">
        <v>3030</v>
      </c>
      <c r="W863" s="27" t="s">
        <v>70</v>
      </c>
      <c r="X863" s="88" t="s">
        <v>65</v>
      </c>
    </row>
    <row r="864" spans="15:24" x14ac:dyDescent="0.25">
      <c r="O864" s="37"/>
      <c r="P864" s="175"/>
      <c r="T864" s="29">
        <v>2496</v>
      </c>
      <c r="U864" s="27" t="s">
        <v>739</v>
      </c>
      <c r="V864" s="27">
        <v>3120</v>
      </c>
      <c r="W864" s="27" t="s">
        <v>1246</v>
      </c>
      <c r="X864" s="88" t="s">
        <v>60</v>
      </c>
    </row>
    <row r="865" spans="15:24" x14ac:dyDescent="0.25">
      <c r="O865" s="37"/>
      <c r="P865" s="175"/>
      <c r="T865" s="29">
        <v>2497</v>
      </c>
      <c r="U865" s="27" t="s">
        <v>740</v>
      </c>
      <c r="V865" s="27">
        <v>3310</v>
      </c>
      <c r="W865" s="27" t="s">
        <v>90</v>
      </c>
      <c r="X865" s="88" t="s">
        <v>62</v>
      </c>
    </row>
    <row r="866" spans="15:24" x14ac:dyDescent="0.25">
      <c r="O866" s="37"/>
      <c r="P866" s="175"/>
      <c r="T866" s="29">
        <v>2499</v>
      </c>
      <c r="U866" s="27" t="s">
        <v>741</v>
      </c>
      <c r="V866" s="27">
        <v>3270</v>
      </c>
      <c r="W866" s="27" t="s">
        <v>108</v>
      </c>
      <c r="X866" s="88" t="s">
        <v>60</v>
      </c>
    </row>
    <row r="867" spans="15:24" x14ac:dyDescent="0.25">
      <c r="O867" s="37"/>
      <c r="P867" s="175"/>
      <c r="T867" s="29">
        <v>2501</v>
      </c>
      <c r="U867" s="27" t="s">
        <v>714</v>
      </c>
      <c r="V867" s="27">
        <v>3310</v>
      </c>
      <c r="W867" s="27" t="s">
        <v>90</v>
      </c>
      <c r="X867" s="88" t="s">
        <v>62</v>
      </c>
    </row>
    <row r="868" spans="15:24" x14ac:dyDescent="0.25">
      <c r="O868" s="37"/>
      <c r="P868" s="175"/>
      <c r="T868" s="29">
        <v>2505</v>
      </c>
      <c r="U868" s="27" t="s">
        <v>741</v>
      </c>
      <c r="V868" s="27">
        <v>3260</v>
      </c>
      <c r="W868" s="27" t="s">
        <v>61</v>
      </c>
      <c r="X868" s="88" t="s">
        <v>62</v>
      </c>
    </row>
    <row r="869" spans="15:24" x14ac:dyDescent="0.25">
      <c r="O869" s="37"/>
      <c r="P869" s="175"/>
      <c r="T869" s="29">
        <v>2506</v>
      </c>
      <c r="U869" s="27" t="s">
        <v>742</v>
      </c>
      <c r="V869" s="27">
        <v>3210</v>
      </c>
      <c r="W869" s="27" t="s">
        <v>126</v>
      </c>
      <c r="X869" s="88" t="s">
        <v>65</v>
      </c>
    </row>
    <row r="870" spans="15:24" x14ac:dyDescent="0.25">
      <c r="O870" s="37"/>
      <c r="P870" s="175"/>
      <c r="T870" s="29">
        <v>2507</v>
      </c>
      <c r="U870" s="27" t="s">
        <v>708</v>
      </c>
      <c r="V870" s="27">
        <v>3260</v>
      </c>
      <c r="W870" s="27" t="s">
        <v>61</v>
      </c>
      <c r="X870" s="88" t="s">
        <v>62</v>
      </c>
    </row>
    <row r="871" spans="15:24" x14ac:dyDescent="0.25">
      <c r="O871" s="37"/>
      <c r="P871" s="175"/>
      <c r="T871" s="29">
        <v>2509</v>
      </c>
      <c r="U871" s="27" t="s">
        <v>743</v>
      </c>
      <c r="V871" s="27">
        <v>3260</v>
      </c>
      <c r="W871" s="27" t="s">
        <v>61</v>
      </c>
      <c r="X871" s="88" t="s">
        <v>62</v>
      </c>
    </row>
    <row r="872" spans="15:24" x14ac:dyDescent="0.25">
      <c r="O872" s="37"/>
      <c r="P872" s="175"/>
      <c r="T872" s="29">
        <v>2510</v>
      </c>
      <c r="U872" s="27" t="s">
        <v>744</v>
      </c>
      <c r="V872" s="27">
        <v>3260</v>
      </c>
      <c r="W872" s="27" t="s">
        <v>61</v>
      </c>
      <c r="X872" s="88" t="s">
        <v>62</v>
      </c>
    </row>
    <row r="873" spans="15:24" x14ac:dyDescent="0.25">
      <c r="O873" s="37"/>
      <c r="P873" s="175"/>
      <c r="T873" s="29">
        <v>2511</v>
      </c>
      <c r="U873" s="27" t="s">
        <v>1845</v>
      </c>
      <c r="V873" s="27">
        <v>3150</v>
      </c>
      <c r="W873" s="27" t="s">
        <v>86</v>
      </c>
      <c r="X873" s="88" t="s">
        <v>65</v>
      </c>
    </row>
    <row r="874" spans="15:24" x14ac:dyDescent="0.25">
      <c r="O874" s="37"/>
      <c r="P874" s="175"/>
      <c r="T874" s="29">
        <v>2513</v>
      </c>
      <c r="U874" s="27" t="s">
        <v>585</v>
      </c>
      <c r="V874" s="27">
        <v>3060</v>
      </c>
      <c r="W874" s="27" t="s">
        <v>1251</v>
      </c>
      <c r="X874" s="88" t="s">
        <v>65</v>
      </c>
    </row>
    <row r="875" spans="15:24" x14ac:dyDescent="0.25">
      <c r="O875" s="37"/>
      <c r="P875" s="175"/>
      <c r="T875" s="29">
        <v>2514</v>
      </c>
      <c r="U875" s="27" t="s">
        <v>745</v>
      </c>
      <c r="V875" s="27">
        <v>3030</v>
      </c>
      <c r="W875" s="27" t="s">
        <v>70</v>
      </c>
      <c r="X875" s="88" t="s">
        <v>65</v>
      </c>
    </row>
    <row r="876" spans="15:24" x14ac:dyDescent="0.25">
      <c r="O876" s="37"/>
      <c r="P876" s="175"/>
      <c r="T876" s="29">
        <v>2515</v>
      </c>
      <c r="U876" s="27" t="s">
        <v>1913</v>
      </c>
      <c r="V876" s="27">
        <v>3110</v>
      </c>
      <c r="W876" s="27" t="s">
        <v>190</v>
      </c>
      <c r="X876" s="88" t="s">
        <v>65</v>
      </c>
    </row>
    <row r="877" spans="15:24" x14ac:dyDescent="0.25">
      <c r="O877" s="37"/>
      <c r="P877" s="175"/>
      <c r="T877" s="29">
        <v>2517</v>
      </c>
      <c r="U877" s="27" t="s">
        <v>746</v>
      </c>
      <c r="V877" s="27">
        <v>3210</v>
      </c>
      <c r="W877" s="27" t="s">
        <v>126</v>
      </c>
      <c r="X877" s="88" t="s">
        <v>65</v>
      </c>
    </row>
    <row r="878" spans="15:24" x14ac:dyDescent="0.25">
      <c r="O878" s="37"/>
      <c r="P878" s="175"/>
      <c r="T878" s="29">
        <v>2518</v>
      </c>
      <c r="U878" s="27" t="s">
        <v>185</v>
      </c>
      <c r="V878" s="27">
        <v>3260</v>
      </c>
      <c r="W878" s="27" t="s">
        <v>61</v>
      </c>
      <c r="X878" s="88" t="s">
        <v>62</v>
      </c>
    </row>
    <row r="879" spans="15:24" x14ac:dyDescent="0.25">
      <c r="O879" s="37"/>
      <c r="P879" s="175"/>
      <c r="T879" s="29">
        <v>2519</v>
      </c>
      <c r="U879" s="27" t="s">
        <v>747</v>
      </c>
      <c r="V879" s="27">
        <v>3040</v>
      </c>
      <c r="W879" s="27" t="s">
        <v>81</v>
      </c>
      <c r="X879" s="88" t="s">
        <v>65</v>
      </c>
    </row>
    <row r="880" spans="15:24" x14ac:dyDescent="0.25">
      <c r="O880" s="37"/>
      <c r="P880" s="175"/>
      <c r="T880" s="29">
        <v>2521</v>
      </c>
      <c r="U880" s="27" t="s">
        <v>748</v>
      </c>
      <c r="V880" s="27">
        <v>3130</v>
      </c>
      <c r="W880" s="27" t="s">
        <v>68</v>
      </c>
      <c r="X880" s="88" t="s">
        <v>65</v>
      </c>
    </row>
    <row r="881" spans="15:24" x14ac:dyDescent="0.25">
      <c r="O881" s="37"/>
      <c r="P881" s="175"/>
      <c r="T881" s="29">
        <v>2522</v>
      </c>
      <c r="U881" s="27" t="s">
        <v>749</v>
      </c>
      <c r="V881" s="27">
        <v>3150</v>
      </c>
      <c r="W881" s="27" t="s">
        <v>86</v>
      </c>
      <c r="X881" s="88" t="s">
        <v>65</v>
      </c>
    </row>
    <row r="882" spans="15:24" x14ac:dyDescent="0.25">
      <c r="O882" s="37"/>
      <c r="P882" s="175"/>
      <c r="T882" s="29">
        <v>2524</v>
      </c>
      <c r="U882" s="27" t="s">
        <v>750</v>
      </c>
      <c r="V882" s="27">
        <v>3110</v>
      </c>
      <c r="W882" s="27" t="s">
        <v>190</v>
      </c>
      <c r="X882" s="88" t="s">
        <v>65</v>
      </c>
    </row>
    <row r="883" spans="15:24" x14ac:dyDescent="0.25">
      <c r="O883" s="37"/>
      <c r="P883" s="175"/>
      <c r="T883" s="29">
        <v>2526</v>
      </c>
      <c r="U883" s="27" t="s">
        <v>632</v>
      </c>
      <c r="V883" s="27">
        <v>3180</v>
      </c>
      <c r="W883" s="27" t="s">
        <v>146</v>
      </c>
      <c r="X883" s="88" t="s">
        <v>62</v>
      </c>
    </row>
    <row r="884" spans="15:24" x14ac:dyDescent="0.25">
      <c r="O884" s="37"/>
      <c r="P884" s="175"/>
      <c r="T884" s="29">
        <v>2527</v>
      </c>
      <c r="U884" s="27" t="s">
        <v>751</v>
      </c>
      <c r="V884" s="27">
        <v>3030</v>
      </c>
      <c r="W884" s="27" t="s">
        <v>70</v>
      </c>
      <c r="X884" s="88" t="s">
        <v>65</v>
      </c>
    </row>
    <row r="885" spans="15:24" x14ac:dyDescent="0.25">
      <c r="O885" s="37"/>
      <c r="P885" s="175"/>
      <c r="T885" s="29">
        <v>2528</v>
      </c>
      <c r="U885" s="27" t="s">
        <v>752</v>
      </c>
      <c r="V885" s="27">
        <v>3030</v>
      </c>
      <c r="W885" s="27" t="s">
        <v>70</v>
      </c>
      <c r="X885" s="88" t="s">
        <v>65</v>
      </c>
    </row>
    <row r="886" spans="15:24" x14ac:dyDescent="0.25">
      <c r="O886" s="37"/>
      <c r="P886" s="175"/>
      <c r="T886" s="29">
        <v>2529</v>
      </c>
      <c r="U886" s="27" t="s">
        <v>753</v>
      </c>
      <c r="V886" s="27">
        <v>3030</v>
      </c>
      <c r="W886" s="27" t="s">
        <v>70</v>
      </c>
      <c r="X886" s="88" t="s">
        <v>65</v>
      </c>
    </row>
    <row r="887" spans="15:24" x14ac:dyDescent="0.25">
      <c r="O887" s="37"/>
      <c r="P887" s="175"/>
      <c r="T887" s="29">
        <v>2533</v>
      </c>
      <c r="U887" s="27" t="s">
        <v>722</v>
      </c>
      <c r="V887" s="27">
        <v>3040</v>
      </c>
      <c r="W887" s="27" t="s">
        <v>81</v>
      </c>
      <c r="X887" s="88" t="s">
        <v>65</v>
      </c>
    </row>
    <row r="888" spans="15:24" x14ac:dyDescent="0.25">
      <c r="O888" s="37"/>
      <c r="P888" s="175"/>
      <c r="T888" s="29">
        <v>2534</v>
      </c>
      <c r="U888" s="27" t="s">
        <v>754</v>
      </c>
      <c r="V888" s="27">
        <v>3310</v>
      </c>
      <c r="W888" s="27" t="s">
        <v>90</v>
      </c>
      <c r="X888" s="88" t="s">
        <v>62</v>
      </c>
    </row>
    <row r="889" spans="15:24" x14ac:dyDescent="0.25">
      <c r="O889" s="37"/>
      <c r="P889" s="175"/>
      <c r="T889" s="29">
        <v>2537</v>
      </c>
      <c r="U889" s="27" t="s">
        <v>755</v>
      </c>
      <c r="V889" s="27">
        <v>3310</v>
      </c>
      <c r="W889" s="27" t="s">
        <v>90</v>
      </c>
      <c r="X889" s="88" t="s">
        <v>62</v>
      </c>
    </row>
    <row r="890" spans="15:24" x14ac:dyDescent="0.25">
      <c r="O890" s="37"/>
      <c r="P890" s="175"/>
      <c r="T890" s="29">
        <v>2540</v>
      </c>
      <c r="U890" s="27" t="s">
        <v>756</v>
      </c>
      <c r="V890" s="27">
        <v>3090</v>
      </c>
      <c r="W890" s="27" t="s">
        <v>82</v>
      </c>
      <c r="X890" s="88" t="s">
        <v>65</v>
      </c>
    </row>
    <row r="891" spans="15:24" x14ac:dyDescent="0.25">
      <c r="O891" s="37"/>
      <c r="P891" s="175"/>
      <c r="T891" s="29">
        <v>2545</v>
      </c>
      <c r="U891" s="27" t="s">
        <v>185</v>
      </c>
      <c r="V891" s="27">
        <v>3050</v>
      </c>
      <c r="W891" s="27" t="s">
        <v>57</v>
      </c>
      <c r="X891" s="88" t="s">
        <v>54</v>
      </c>
    </row>
    <row r="892" spans="15:24" x14ac:dyDescent="0.25">
      <c r="O892" s="37"/>
      <c r="P892" s="175"/>
      <c r="T892" s="29">
        <v>2546</v>
      </c>
      <c r="U892" s="27" t="s">
        <v>757</v>
      </c>
      <c r="V892" s="27">
        <v>3040</v>
      </c>
      <c r="W892" s="27" t="s">
        <v>81</v>
      </c>
      <c r="X892" s="88" t="s">
        <v>65</v>
      </c>
    </row>
    <row r="893" spans="15:24" x14ac:dyDescent="0.25">
      <c r="O893" s="37"/>
      <c r="P893" s="175"/>
      <c r="T893" s="29">
        <v>2547</v>
      </c>
      <c r="U893" s="27" t="s">
        <v>1325</v>
      </c>
      <c r="V893" s="27">
        <v>3150</v>
      </c>
      <c r="W893" s="27" t="s">
        <v>86</v>
      </c>
      <c r="X893" s="88" t="s">
        <v>65</v>
      </c>
    </row>
    <row r="894" spans="15:24" x14ac:dyDescent="0.25">
      <c r="O894" s="37"/>
      <c r="P894" s="175"/>
      <c r="T894" s="29">
        <v>2550</v>
      </c>
      <c r="U894" s="27" t="s">
        <v>1326</v>
      </c>
      <c r="V894" s="27">
        <v>3250</v>
      </c>
      <c r="W894" s="27" t="s">
        <v>153</v>
      </c>
      <c r="X894" s="88" t="s">
        <v>62</v>
      </c>
    </row>
    <row r="895" spans="15:24" x14ac:dyDescent="0.25">
      <c r="O895" s="37"/>
      <c r="P895" s="175"/>
      <c r="T895" s="29">
        <v>2552</v>
      </c>
      <c r="U895" s="27" t="s">
        <v>758</v>
      </c>
      <c r="V895" s="27">
        <v>3260</v>
      </c>
      <c r="W895" s="27" t="s">
        <v>61</v>
      </c>
      <c r="X895" s="88" t="s">
        <v>62</v>
      </c>
    </row>
    <row r="896" spans="15:24" x14ac:dyDescent="0.25">
      <c r="O896" s="37"/>
      <c r="P896" s="175"/>
      <c r="T896" s="29">
        <v>2553</v>
      </c>
      <c r="U896" s="27" t="s">
        <v>1715</v>
      </c>
      <c r="V896" s="27">
        <v>3070</v>
      </c>
      <c r="W896" s="27" t="s">
        <v>73</v>
      </c>
      <c r="X896" s="88" t="s">
        <v>54</v>
      </c>
    </row>
    <row r="897" spans="15:24" x14ac:dyDescent="0.25">
      <c r="O897" s="37"/>
      <c r="P897" s="175"/>
      <c r="T897" s="29">
        <v>2554</v>
      </c>
      <c r="U897" s="27" t="s">
        <v>759</v>
      </c>
      <c r="V897" s="27">
        <v>3070</v>
      </c>
      <c r="W897" s="27" t="s">
        <v>73</v>
      </c>
      <c r="X897" s="88" t="s">
        <v>54</v>
      </c>
    </row>
    <row r="898" spans="15:24" x14ac:dyDescent="0.25">
      <c r="O898" s="37"/>
      <c r="P898" s="175"/>
      <c r="T898" s="29">
        <v>2555</v>
      </c>
      <c r="U898" s="27" t="s">
        <v>760</v>
      </c>
      <c r="V898" s="27">
        <v>3050</v>
      </c>
      <c r="W898" s="27" t="s">
        <v>57</v>
      </c>
      <c r="X898" s="88" t="s">
        <v>54</v>
      </c>
    </row>
    <row r="899" spans="15:24" x14ac:dyDescent="0.25">
      <c r="O899" s="37"/>
      <c r="P899" s="175"/>
      <c r="T899" s="29">
        <v>2557</v>
      </c>
      <c r="U899" s="27" t="s">
        <v>761</v>
      </c>
      <c r="V899" s="27">
        <v>3160</v>
      </c>
      <c r="W899" s="27" t="s">
        <v>1256</v>
      </c>
      <c r="X899" s="88" t="s">
        <v>74</v>
      </c>
    </row>
    <row r="900" spans="15:24" x14ac:dyDescent="0.25">
      <c r="O900" s="37"/>
      <c r="P900" s="175"/>
      <c r="T900" s="29">
        <v>2560</v>
      </c>
      <c r="U900" s="27" t="s">
        <v>1327</v>
      </c>
      <c r="V900" s="27">
        <v>3040</v>
      </c>
      <c r="W900" s="27" t="s">
        <v>81</v>
      </c>
      <c r="X900" s="88" t="s">
        <v>65</v>
      </c>
    </row>
    <row r="901" spans="15:24" x14ac:dyDescent="0.25">
      <c r="O901" s="37"/>
      <c r="P901" s="175"/>
      <c r="T901" s="29">
        <v>2561</v>
      </c>
      <c r="U901" s="27" t="s">
        <v>1328</v>
      </c>
      <c r="V901" s="27">
        <v>3060</v>
      </c>
      <c r="W901" s="27" t="s">
        <v>1251</v>
      </c>
      <c r="X901" s="88" t="s">
        <v>65</v>
      </c>
    </row>
    <row r="902" spans="15:24" x14ac:dyDescent="0.25">
      <c r="O902" s="37"/>
      <c r="P902" s="175"/>
      <c r="T902" s="29">
        <v>2562</v>
      </c>
      <c r="U902" s="27" t="s">
        <v>1329</v>
      </c>
      <c r="V902" s="27">
        <v>3070</v>
      </c>
      <c r="W902" s="27" t="s">
        <v>73</v>
      </c>
      <c r="X902" s="88" t="s">
        <v>54</v>
      </c>
    </row>
    <row r="903" spans="15:24" x14ac:dyDescent="0.25">
      <c r="O903" s="37"/>
      <c r="P903" s="175"/>
      <c r="T903" s="29">
        <v>2563</v>
      </c>
      <c r="U903" s="27" t="s">
        <v>1330</v>
      </c>
      <c r="V903" s="27">
        <v>3240</v>
      </c>
      <c r="W903" s="27" t="s">
        <v>77</v>
      </c>
      <c r="X903" s="88" t="s">
        <v>60</v>
      </c>
    </row>
    <row r="904" spans="15:24" x14ac:dyDescent="0.25">
      <c r="O904" s="37"/>
      <c r="P904" s="175"/>
      <c r="T904" s="29">
        <v>2566</v>
      </c>
      <c r="U904" s="27" t="s">
        <v>762</v>
      </c>
      <c r="V904" s="27">
        <v>3070</v>
      </c>
      <c r="W904" s="27" t="s">
        <v>73</v>
      </c>
      <c r="X904" s="88" t="s">
        <v>54</v>
      </c>
    </row>
    <row r="905" spans="15:24" x14ac:dyDescent="0.25">
      <c r="O905" s="37"/>
      <c r="P905" s="175"/>
      <c r="T905" s="29">
        <v>2567</v>
      </c>
      <c r="U905" s="27" t="s">
        <v>763</v>
      </c>
      <c r="V905" s="27">
        <v>3070</v>
      </c>
      <c r="W905" s="27" t="s">
        <v>73</v>
      </c>
      <c r="X905" s="88" t="s">
        <v>54</v>
      </c>
    </row>
    <row r="906" spans="15:24" x14ac:dyDescent="0.25">
      <c r="O906" s="37"/>
      <c r="P906" s="175"/>
      <c r="T906" s="29">
        <v>2568</v>
      </c>
      <c r="U906" s="27" t="s">
        <v>1331</v>
      </c>
      <c r="V906" s="27">
        <v>3050</v>
      </c>
      <c r="W906" s="27" t="s">
        <v>57</v>
      </c>
      <c r="X906" s="88" t="s">
        <v>54</v>
      </c>
    </row>
    <row r="907" spans="15:24" x14ac:dyDescent="0.25">
      <c r="O907" s="37"/>
      <c r="P907" s="175"/>
      <c r="T907" s="29">
        <v>2570</v>
      </c>
      <c r="U907" s="27" t="s">
        <v>764</v>
      </c>
      <c r="V907" s="27">
        <v>3070</v>
      </c>
      <c r="W907" s="27" t="s">
        <v>73</v>
      </c>
      <c r="X907" s="88" t="s">
        <v>54</v>
      </c>
    </row>
    <row r="908" spans="15:24" x14ac:dyDescent="0.25">
      <c r="O908" s="37"/>
      <c r="P908" s="175"/>
      <c r="T908" s="29">
        <v>2571</v>
      </c>
      <c r="U908" s="27" t="s">
        <v>765</v>
      </c>
      <c r="V908" s="27">
        <v>3200</v>
      </c>
      <c r="W908" s="27" t="s">
        <v>103</v>
      </c>
      <c r="X908" s="88" t="s">
        <v>60</v>
      </c>
    </row>
    <row r="909" spans="15:24" x14ac:dyDescent="0.25">
      <c r="O909" s="37"/>
      <c r="P909" s="175"/>
      <c r="T909" s="29">
        <v>2572</v>
      </c>
      <c r="U909" s="27" t="s">
        <v>766</v>
      </c>
      <c r="V909" s="27">
        <v>3290</v>
      </c>
      <c r="W909" s="27" t="s">
        <v>1262</v>
      </c>
      <c r="X909" s="88" t="s">
        <v>62</v>
      </c>
    </row>
    <row r="910" spans="15:24" x14ac:dyDescent="0.25">
      <c r="O910" s="37"/>
      <c r="P910" s="175"/>
      <c r="T910" s="29">
        <v>2574</v>
      </c>
      <c r="U910" s="27" t="s">
        <v>767</v>
      </c>
      <c r="V910" s="27">
        <v>3280</v>
      </c>
      <c r="W910" s="27" t="s">
        <v>1242</v>
      </c>
      <c r="X910" s="88" t="s">
        <v>60</v>
      </c>
    </row>
    <row r="911" spans="15:24" x14ac:dyDescent="0.25">
      <c r="O911" s="37"/>
      <c r="P911" s="175"/>
      <c r="T911" s="29">
        <v>2581</v>
      </c>
      <c r="U911" s="27" t="s">
        <v>768</v>
      </c>
      <c r="V911" s="27">
        <v>3280</v>
      </c>
      <c r="W911" s="27" t="s">
        <v>1242</v>
      </c>
      <c r="X911" s="88" t="s">
        <v>60</v>
      </c>
    </row>
    <row r="912" spans="15:24" x14ac:dyDescent="0.25">
      <c r="O912" s="37"/>
      <c r="P912" s="175"/>
      <c r="T912" s="29">
        <v>2582</v>
      </c>
      <c r="U912" s="27" t="s">
        <v>769</v>
      </c>
      <c r="V912" s="27">
        <v>3060</v>
      </c>
      <c r="W912" s="27" t="s">
        <v>1251</v>
      </c>
      <c r="X912" s="88" t="s">
        <v>65</v>
      </c>
    </row>
    <row r="913" spans="15:24" x14ac:dyDescent="0.25">
      <c r="O913" s="37"/>
      <c r="P913" s="175"/>
      <c r="T913" s="29">
        <v>2583</v>
      </c>
      <c r="U913" s="27" t="s">
        <v>770</v>
      </c>
      <c r="V913" s="27">
        <v>3290</v>
      </c>
      <c r="W913" s="27" t="s">
        <v>1262</v>
      </c>
      <c r="X913" s="88" t="s">
        <v>62</v>
      </c>
    </row>
    <row r="914" spans="15:24" x14ac:dyDescent="0.25">
      <c r="O914" s="37"/>
      <c r="P914" s="175"/>
      <c r="T914" s="29">
        <v>2584</v>
      </c>
      <c r="U914" s="27" t="s">
        <v>771</v>
      </c>
      <c r="V914" s="27">
        <v>3170</v>
      </c>
      <c r="W914" s="27" t="s">
        <v>1247</v>
      </c>
      <c r="X914" s="88" t="s">
        <v>74</v>
      </c>
    </row>
    <row r="915" spans="15:24" x14ac:dyDescent="0.25">
      <c r="O915" s="37"/>
      <c r="P915" s="175"/>
      <c r="T915" s="29">
        <v>2585</v>
      </c>
      <c r="U915" s="27" t="s">
        <v>772</v>
      </c>
      <c r="V915" s="27">
        <v>3061</v>
      </c>
      <c r="W915" s="27" t="s">
        <v>1838</v>
      </c>
      <c r="X915" s="88" t="s">
        <v>78</v>
      </c>
    </row>
    <row r="916" spans="15:24" x14ac:dyDescent="0.25">
      <c r="O916" s="37"/>
      <c r="P916" s="175"/>
      <c r="T916" s="29">
        <v>2586</v>
      </c>
      <c r="U916" s="27" t="s">
        <v>773</v>
      </c>
      <c r="V916" s="27">
        <v>3050</v>
      </c>
      <c r="W916" s="27" t="s">
        <v>57</v>
      </c>
      <c r="X916" s="88" t="s">
        <v>54</v>
      </c>
    </row>
    <row r="917" spans="15:24" x14ac:dyDescent="0.25">
      <c r="O917" s="37"/>
      <c r="P917" s="175"/>
      <c r="T917" s="29">
        <v>2587</v>
      </c>
      <c r="U917" s="27" t="s">
        <v>774</v>
      </c>
      <c r="V917" s="27">
        <v>3190</v>
      </c>
      <c r="W917" s="27" t="s">
        <v>1248</v>
      </c>
      <c r="X917" s="88" t="s">
        <v>76</v>
      </c>
    </row>
    <row r="918" spans="15:24" x14ac:dyDescent="0.25">
      <c r="O918" s="37"/>
      <c r="P918" s="175"/>
      <c r="T918" s="29">
        <v>2591</v>
      </c>
      <c r="U918" s="27" t="s">
        <v>775</v>
      </c>
      <c r="V918" s="27">
        <v>3070</v>
      </c>
      <c r="W918" s="27" t="s">
        <v>73</v>
      </c>
      <c r="X918" s="88" t="s">
        <v>54</v>
      </c>
    </row>
    <row r="919" spans="15:24" x14ac:dyDescent="0.25">
      <c r="O919" s="37"/>
      <c r="P919" s="175"/>
      <c r="T919" s="29">
        <v>2592</v>
      </c>
      <c r="U919" s="27" t="s">
        <v>776</v>
      </c>
      <c r="V919" s="27">
        <v>3270</v>
      </c>
      <c r="W919" s="27" t="s">
        <v>108</v>
      </c>
      <c r="X919" s="88" t="s">
        <v>60</v>
      </c>
    </row>
    <row r="920" spans="15:24" x14ac:dyDescent="0.25">
      <c r="O920" s="37"/>
      <c r="P920" s="175"/>
      <c r="T920" s="29">
        <v>2593</v>
      </c>
      <c r="U920" s="27" t="s">
        <v>777</v>
      </c>
      <c r="V920" s="27">
        <v>3070</v>
      </c>
      <c r="W920" s="27" t="s">
        <v>73</v>
      </c>
      <c r="X920" s="88" t="s">
        <v>54</v>
      </c>
    </row>
    <row r="921" spans="15:24" x14ac:dyDescent="0.25">
      <c r="O921" s="37"/>
      <c r="P921" s="175"/>
      <c r="T921" s="29">
        <v>2595</v>
      </c>
      <c r="U921" s="27" t="s">
        <v>778</v>
      </c>
      <c r="V921" s="27">
        <v>3310</v>
      </c>
      <c r="W921" s="27" t="s">
        <v>90</v>
      </c>
      <c r="X921" s="88" t="s">
        <v>62</v>
      </c>
    </row>
    <row r="922" spans="15:24" x14ac:dyDescent="0.25">
      <c r="O922" s="37"/>
      <c r="P922" s="175"/>
      <c r="T922" s="29">
        <v>2596</v>
      </c>
      <c r="U922" s="27" t="s">
        <v>779</v>
      </c>
      <c r="V922" s="27">
        <v>3270</v>
      </c>
      <c r="W922" s="27" t="s">
        <v>108</v>
      </c>
      <c r="X922" s="88" t="s">
        <v>60</v>
      </c>
    </row>
    <row r="923" spans="15:24" x14ac:dyDescent="0.25">
      <c r="O923" s="37"/>
      <c r="P923" s="175"/>
      <c r="T923" s="29">
        <v>2597</v>
      </c>
      <c r="U923" s="27" t="s">
        <v>780</v>
      </c>
      <c r="V923" s="27">
        <v>3110</v>
      </c>
      <c r="W923" s="27" t="s">
        <v>190</v>
      </c>
      <c r="X923" s="88" t="s">
        <v>65</v>
      </c>
    </row>
    <row r="924" spans="15:24" x14ac:dyDescent="0.25">
      <c r="O924" s="37"/>
      <c r="P924" s="175"/>
      <c r="T924" s="29">
        <v>2598</v>
      </c>
      <c r="U924" s="27" t="s">
        <v>781</v>
      </c>
      <c r="V924" s="27">
        <v>3160</v>
      </c>
      <c r="W924" s="27" t="s">
        <v>1256</v>
      </c>
      <c r="X924" s="88" t="s">
        <v>74</v>
      </c>
    </row>
    <row r="925" spans="15:24" x14ac:dyDescent="0.25">
      <c r="O925" s="37"/>
      <c r="P925" s="175"/>
      <c r="T925" s="29">
        <v>2600</v>
      </c>
      <c r="U925" s="27" t="s">
        <v>782</v>
      </c>
      <c r="V925" s="27">
        <v>3190</v>
      </c>
      <c r="W925" s="27" t="s">
        <v>1248</v>
      </c>
      <c r="X925" s="88" t="s">
        <v>76</v>
      </c>
    </row>
    <row r="926" spans="15:24" x14ac:dyDescent="0.25">
      <c r="O926" s="37"/>
      <c r="P926" s="175"/>
      <c r="T926" s="29">
        <v>2603</v>
      </c>
      <c r="U926" s="27" t="s">
        <v>1332</v>
      </c>
      <c r="V926" s="27">
        <v>3300</v>
      </c>
      <c r="W926" s="27" t="s">
        <v>1254</v>
      </c>
      <c r="X926" s="88" t="s">
        <v>60</v>
      </c>
    </row>
    <row r="927" spans="15:24" x14ac:dyDescent="0.25">
      <c r="O927" s="37"/>
      <c r="P927" s="175"/>
      <c r="T927" s="29">
        <v>2604</v>
      </c>
      <c r="U927" s="27" t="s">
        <v>783</v>
      </c>
      <c r="V927" s="27">
        <v>3040</v>
      </c>
      <c r="W927" s="27" t="s">
        <v>81</v>
      </c>
      <c r="X927" s="88" t="s">
        <v>65</v>
      </c>
    </row>
    <row r="928" spans="15:24" x14ac:dyDescent="0.25">
      <c r="O928" s="37"/>
      <c r="P928" s="175"/>
      <c r="T928" s="29">
        <v>2606</v>
      </c>
      <c r="U928" s="27" t="s">
        <v>1716</v>
      </c>
      <c r="V928" s="27">
        <v>3200</v>
      </c>
      <c r="W928" s="27" t="s">
        <v>103</v>
      </c>
      <c r="X928" s="88" t="s">
        <v>60</v>
      </c>
    </row>
    <row r="929" spans="15:24" x14ac:dyDescent="0.25">
      <c r="O929" s="37"/>
      <c r="P929" s="175"/>
      <c r="T929" s="29">
        <v>2610</v>
      </c>
      <c r="U929" s="27" t="s">
        <v>784</v>
      </c>
      <c r="V929" s="27">
        <v>3020</v>
      </c>
      <c r="W929" s="27" t="s">
        <v>64</v>
      </c>
      <c r="X929" s="88" t="s">
        <v>65</v>
      </c>
    </row>
    <row r="930" spans="15:24" x14ac:dyDescent="0.25">
      <c r="O930" s="37"/>
      <c r="P930" s="175"/>
      <c r="T930" s="29">
        <v>2617</v>
      </c>
      <c r="U930" s="27" t="s">
        <v>785</v>
      </c>
      <c r="V930" s="27">
        <v>3290</v>
      </c>
      <c r="W930" s="27" t="s">
        <v>1262</v>
      </c>
      <c r="X930" s="88" t="s">
        <v>62</v>
      </c>
    </row>
    <row r="931" spans="15:24" x14ac:dyDescent="0.25">
      <c r="O931" s="37"/>
      <c r="P931" s="175"/>
      <c r="T931" s="29">
        <v>2618</v>
      </c>
      <c r="U931" s="27" t="s">
        <v>786</v>
      </c>
      <c r="V931" s="27">
        <v>3280</v>
      </c>
      <c r="W931" s="27" t="s">
        <v>1242</v>
      </c>
      <c r="X931" s="88" t="s">
        <v>60</v>
      </c>
    </row>
    <row r="932" spans="15:24" x14ac:dyDescent="0.25">
      <c r="O932" s="37"/>
      <c r="P932" s="175"/>
      <c r="T932" s="29">
        <v>2619</v>
      </c>
      <c r="U932" s="27" t="s">
        <v>632</v>
      </c>
      <c r="V932" s="27">
        <v>3190</v>
      </c>
      <c r="W932" s="27" t="s">
        <v>1248</v>
      </c>
      <c r="X932" s="88" t="s">
        <v>76</v>
      </c>
    </row>
    <row r="933" spans="15:24" x14ac:dyDescent="0.25">
      <c r="O933" s="37"/>
      <c r="P933" s="175"/>
      <c r="T933" s="29">
        <v>2622</v>
      </c>
      <c r="U933" s="27" t="s">
        <v>787</v>
      </c>
      <c r="V933" s="27">
        <v>3280</v>
      </c>
      <c r="W933" s="27" t="s">
        <v>1242</v>
      </c>
      <c r="X933" s="88" t="s">
        <v>60</v>
      </c>
    </row>
    <row r="934" spans="15:24" x14ac:dyDescent="0.25">
      <c r="O934" s="37"/>
      <c r="P934" s="175"/>
      <c r="T934" s="29">
        <v>2624</v>
      </c>
      <c r="U934" s="27" t="s">
        <v>788</v>
      </c>
      <c r="V934" s="27">
        <v>3210</v>
      </c>
      <c r="W934" s="27" t="s">
        <v>126</v>
      </c>
      <c r="X934" s="88" t="s">
        <v>65</v>
      </c>
    </row>
    <row r="935" spans="15:24" x14ac:dyDescent="0.25">
      <c r="O935" s="37"/>
      <c r="P935" s="175"/>
      <c r="T935" s="29">
        <v>2625</v>
      </c>
      <c r="U935" s="27" t="s">
        <v>1943</v>
      </c>
      <c r="V935" s="27">
        <v>3280</v>
      </c>
      <c r="W935" s="27" t="s">
        <v>1242</v>
      </c>
      <c r="X935" s="88" t="s">
        <v>60</v>
      </c>
    </row>
    <row r="936" spans="15:24" x14ac:dyDescent="0.25">
      <c r="O936" s="37"/>
      <c r="P936" s="175"/>
      <c r="T936" s="29">
        <v>2626</v>
      </c>
      <c r="U936" s="27" t="s">
        <v>1717</v>
      </c>
      <c r="V936" s="27">
        <v>3260</v>
      </c>
      <c r="W936" s="27" t="s">
        <v>61</v>
      </c>
      <c r="X936" s="88" t="s">
        <v>62</v>
      </c>
    </row>
    <row r="937" spans="15:24" x14ac:dyDescent="0.25">
      <c r="O937" s="37"/>
      <c r="P937" s="175"/>
      <c r="T937" s="29">
        <v>2629</v>
      </c>
      <c r="U937" s="27" t="s">
        <v>789</v>
      </c>
      <c r="V937" s="27">
        <v>3160</v>
      </c>
      <c r="W937" s="27" t="s">
        <v>1256</v>
      </c>
      <c r="X937" s="88" t="s">
        <v>74</v>
      </c>
    </row>
    <row r="938" spans="15:24" x14ac:dyDescent="0.25">
      <c r="O938" s="37"/>
      <c r="P938" s="175"/>
      <c r="T938" s="29">
        <v>2630</v>
      </c>
      <c r="U938" s="27" t="s">
        <v>790</v>
      </c>
      <c r="V938" s="27">
        <v>3310</v>
      </c>
      <c r="W938" s="27" t="s">
        <v>90</v>
      </c>
      <c r="X938" s="88" t="s">
        <v>62</v>
      </c>
    </row>
    <row r="939" spans="15:24" x14ac:dyDescent="0.25">
      <c r="O939" s="37"/>
      <c r="P939" s="175"/>
      <c r="T939" s="29">
        <v>2631</v>
      </c>
      <c r="U939" s="27" t="s">
        <v>791</v>
      </c>
      <c r="V939" s="27">
        <v>3280</v>
      </c>
      <c r="W939" s="27" t="s">
        <v>1242</v>
      </c>
      <c r="X939" s="88" t="s">
        <v>60</v>
      </c>
    </row>
    <row r="940" spans="15:24" x14ac:dyDescent="0.25">
      <c r="O940" s="37"/>
      <c r="P940" s="175"/>
      <c r="T940" s="29">
        <v>2632</v>
      </c>
      <c r="U940" s="27" t="s">
        <v>792</v>
      </c>
      <c r="V940" s="27">
        <v>3090</v>
      </c>
      <c r="W940" s="27" t="s">
        <v>82</v>
      </c>
      <c r="X940" s="88" t="s">
        <v>65</v>
      </c>
    </row>
    <row r="941" spans="15:24" x14ac:dyDescent="0.25">
      <c r="O941" s="37"/>
      <c r="P941" s="175"/>
      <c r="T941" s="29">
        <v>2637</v>
      </c>
      <c r="U941" s="27" t="s">
        <v>793</v>
      </c>
      <c r="V941" s="27">
        <v>3310</v>
      </c>
      <c r="W941" s="27" t="s">
        <v>90</v>
      </c>
      <c r="X941" s="88" t="s">
        <v>62</v>
      </c>
    </row>
    <row r="942" spans="15:24" x14ac:dyDescent="0.25">
      <c r="O942" s="37"/>
      <c r="P942" s="175"/>
      <c r="T942" s="29">
        <v>2640</v>
      </c>
      <c r="U942" s="27" t="s">
        <v>794</v>
      </c>
      <c r="V942" s="27">
        <v>3080</v>
      </c>
      <c r="W942" s="27" t="s">
        <v>72</v>
      </c>
      <c r="X942" s="88" t="s">
        <v>60</v>
      </c>
    </row>
    <row r="943" spans="15:24" x14ac:dyDescent="0.25">
      <c r="O943" s="37"/>
      <c r="P943" s="175"/>
      <c r="T943" s="29">
        <v>2643</v>
      </c>
      <c r="U943" s="27" t="s">
        <v>795</v>
      </c>
      <c r="V943" s="27">
        <v>3110</v>
      </c>
      <c r="W943" s="27" t="s">
        <v>190</v>
      </c>
      <c r="X943" s="88" t="s">
        <v>65</v>
      </c>
    </row>
    <row r="944" spans="15:24" x14ac:dyDescent="0.25">
      <c r="O944" s="37"/>
      <c r="P944" s="175"/>
      <c r="T944" s="29">
        <v>2644</v>
      </c>
      <c r="U944" s="27" t="s">
        <v>1333</v>
      </c>
      <c r="V944" s="27">
        <v>3240</v>
      </c>
      <c r="W944" s="27" t="s">
        <v>77</v>
      </c>
      <c r="X944" s="88" t="s">
        <v>60</v>
      </c>
    </row>
    <row r="945" spans="15:24" x14ac:dyDescent="0.25">
      <c r="O945" s="37"/>
      <c r="P945" s="175"/>
      <c r="T945" s="29">
        <v>2645</v>
      </c>
      <c r="U945" s="27" t="s">
        <v>1908</v>
      </c>
      <c r="V945" s="27">
        <v>3260</v>
      </c>
      <c r="W945" s="27" t="s">
        <v>61</v>
      </c>
      <c r="X945" s="88" t="s">
        <v>62</v>
      </c>
    </row>
    <row r="946" spans="15:24" x14ac:dyDescent="0.25">
      <c r="O946" s="37"/>
      <c r="P946" s="175"/>
      <c r="T946" s="29">
        <v>2646</v>
      </c>
      <c r="U946" s="27" t="s">
        <v>796</v>
      </c>
      <c r="V946" s="27">
        <v>3060</v>
      </c>
      <c r="W946" s="27" t="s">
        <v>1251</v>
      </c>
      <c r="X946" s="88" t="s">
        <v>65</v>
      </c>
    </row>
    <row r="947" spans="15:24" x14ac:dyDescent="0.25">
      <c r="O947" s="37"/>
      <c r="P947" s="175"/>
      <c r="T947" s="29">
        <v>2647</v>
      </c>
      <c r="U947" s="27" t="s">
        <v>797</v>
      </c>
      <c r="V947" s="27">
        <v>3260</v>
      </c>
      <c r="W947" s="27" t="s">
        <v>61</v>
      </c>
      <c r="X947" s="88" t="s">
        <v>62</v>
      </c>
    </row>
    <row r="948" spans="15:24" x14ac:dyDescent="0.25">
      <c r="O948" s="37"/>
      <c r="P948" s="175"/>
      <c r="T948" s="29">
        <v>2650</v>
      </c>
      <c r="U948" s="27" t="s">
        <v>1334</v>
      </c>
      <c r="V948" s="27">
        <v>3020</v>
      </c>
      <c r="W948" s="27" t="s">
        <v>64</v>
      </c>
      <c r="X948" s="88" t="s">
        <v>65</v>
      </c>
    </row>
    <row r="949" spans="15:24" x14ac:dyDescent="0.25">
      <c r="O949" s="37"/>
      <c r="P949" s="175"/>
      <c r="T949" s="29">
        <v>2657</v>
      </c>
      <c r="U949" s="27" t="s">
        <v>798</v>
      </c>
      <c r="V949" s="27">
        <v>3050</v>
      </c>
      <c r="W949" s="27" t="s">
        <v>57</v>
      </c>
      <c r="X949" s="88" t="s">
        <v>54</v>
      </c>
    </row>
    <row r="950" spans="15:24" x14ac:dyDescent="0.25">
      <c r="O950" s="37"/>
      <c r="P950" s="175"/>
      <c r="T950" s="29">
        <v>2660</v>
      </c>
      <c r="U950" s="27" t="s">
        <v>1335</v>
      </c>
      <c r="V950" s="27">
        <v>3210</v>
      </c>
      <c r="W950" s="27" t="s">
        <v>126</v>
      </c>
      <c r="X950" s="88" t="s">
        <v>65</v>
      </c>
    </row>
    <row r="951" spans="15:24" x14ac:dyDescent="0.25">
      <c r="O951" s="37"/>
      <c r="P951" s="175"/>
      <c r="T951" s="29">
        <v>2661</v>
      </c>
      <c r="U951" s="27" t="s">
        <v>799</v>
      </c>
      <c r="V951" s="27">
        <v>3240</v>
      </c>
      <c r="W951" s="27" t="s">
        <v>77</v>
      </c>
      <c r="X951" s="88" t="s">
        <v>60</v>
      </c>
    </row>
    <row r="952" spans="15:24" x14ac:dyDescent="0.25">
      <c r="O952" s="37"/>
      <c r="P952" s="175"/>
      <c r="T952" s="29">
        <v>2663</v>
      </c>
      <c r="U952" s="27" t="s">
        <v>1336</v>
      </c>
      <c r="V952" s="27">
        <v>3170</v>
      </c>
      <c r="W952" s="27" t="s">
        <v>1247</v>
      </c>
      <c r="X952" s="88" t="s">
        <v>74</v>
      </c>
    </row>
    <row r="953" spans="15:24" x14ac:dyDescent="0.25">
      <c r="O953" s="37"/>
      <c r="P953" s="175"/>
      <c r="T953" s="29">
        <v>2669</v>
      </c>
      <c r="U953" s="27" t="s">
        <v>800</v>
      </c>
      <c r="V953" s="27">
        <v>3030</v>
      </c>
      <c r="W953" s="27" t="s">
        <v>70</v>
      </c>
      <c r="X953" s="88" t="s">
        <v>65</v>
      </c>
    </row>
    <row r="954" spans="15:24" x14ac:dyDescent="0.25">
      <c r="O954" s="37"/>
      <c r="P954" s="175"/>
      <c r="T954" s="29">
        <v>2670</v>
      </c>
      <c r="U954" s="27" t="s">
        <v>801</v>
      </c>
      <c r="V954" s="27">
        <v>3270</v>
      </c>
      <c r="W954" s="27" t="s">
        <v>108</v>
      </c>
      <c r="X954" s="88" t="s">
        <v>60</v>
      </c>
    </row>
    <row r="955" spans="15:24" x14ac:dyDescent="0.25">
      <c r="O955" s="37"/>
      <c r="P955" s="175"/>
      <c r="T955" s="29">
        <v>2671</v>
      </c>
      <c r="U955" s="27" t="s">
        <v>1911</v>
      </c>
      <c r="V955" s="27">
        <v>3270</v>
      </c>
      <c r="W955" s="27" t="s">
        <v>108</v>
      </c>
      <c r="X955" s="88" t="s">
        <v>60</v>
      </c>
    </row>
    <row r="956" spans="15:24" x14ac:dyDescent="0.25">
      <c r="O956" s="37"/>
      <c r="P956" s="175"/>
      <c r="T956" s="29">
        <v>2673</v>
      </c>
      <c r="U956" s="27" t="s">
        <v>802</v>
      </c>
      <c r="V956" s="27">
        <v>3070</v>
      </c>
      <c r="W956" s="27" t="s">
        <v>73</v>
      </c>
      <c r="X956" s="88" t="s">
        <v>54</v>
      </c>
    </row>
    <row r="957" spans="15:24" x14ac:dyDescent="0.25">
      <c r="O957" s="37"/>
      <c r="P957" s="175"/>
      <c r="T957" s="29">
        <v>2676</v>
      </c>
      <c r="U957" s="27" t="s">
        <v>1337</v>
      </c>
      <c r="V957" s="27">
        <v>3270</v>
      </c>
      <c r="W957" s="27" t="s">
        <v>108</v>
      </c>
      <c r="X957" s="88" t="s">
        <v>60</v>
      </c>
    </row>
    <row r="958" spans="15:24" x14ac:dyDescent="0.25">
      <c r="O958" s="37"/>
      <c r="P958" s="175"/>
      <c r="T958" s="29">
        <v>2677</v>
      </c>
      <c r="U958" s="27" t="s">
        <v>803</v>
      </c>
      <c r="V958" s="27">
        <v>3030</v>
      </c>
      <c r="W958" s="27" t="s">
        <v>70</v>
      </c>
      <c r="X958" s="88" t="s">
        <v>65</v>
      </c>
    </row>
    <row r="959" spans="15:24" x14ac:dyDescent="0.25">
      <c r="O959" s="37"/>
      <c r="P959" s="175"/>
      <c r="T959" s="29">
        <v>2679</v>
      </c>
      <c r="U959" s="27" t="s">
        <v>804</v>
      </c>
      <c r="V959" s="27">
        <v>3090</v>
      </c>
      <c r="W959" s="27" t="s">
        <v>82</v>
      </c>
      <c r="X959" s="88" t="s">
        <v>65</v>
      </c>
    </row>
    <row r="960" spans="15:24" x14ac:dyDescent="0.25">
      <c r="O960" s="37"/>
      <c r="P960" s="175"/>
      <c r="T960" s="29">
        <v>2680</v>
      </c>
      <c r="U960" s="27" t="s">
        <v>805</v>
      </c>
      <c r="V960" s="27">
        <v>3260</v>
      </c>
      <c r="W960" s="27" t="s">
        <v>61</v>
      </c>
      <c r="X960" s="88" t="s">
        <v>62</v>
      </c>
    </row>
    <row r="961" spans="15:24" x14ac:dyDescent="0.25">
      <c r="O961" s="37"/>
      <c r="P961" s="175"/>
      <c r="T961" s="29">
        <v>2681</v>
      </c>
      <c r="U961" s="27" t="s">
        <v>1909</v>
      </c>
      <c r="V961" s="27">
        <v>3230</v>
      </c>
      <c r="W961" s="27" t="s">
        <v>1261</v>
      </c>
      <c r="X961" s="88" t="s">
        <v>62</v>
      </c>
    </row>
    <row r="962" spans="15:24" x14ac:dyDescent="0.25">
      <c r="O962" s="37"/>
      <c r="P962" s="175"/>
      <c r="T962" s="29">
        <v>2683</v>
      </c>
      <c r="U962" s="27" t="s">
        <v>806</v>
      </c>
      <c r="V962" s="27">
        <v>3020</v>
      </c>
      <c r="W962" s="27" t="s">
        <v>64</v>
      </c>
      <c r="X962" s="88" t="s">
        <v>65</v>
      </c>
    </row>
    <row r="963" spans="15:24" x14ac:dyDescent="0.25">
      <c r="O963" s="37"/>
      <c r="P963" s="175"/>
      <c r="T963" s="29">
        <v>2684</v>
      </c>
      <c r="U963" s="27" t="s">
        <v>807</v>
      </c>
      <c r="V963" s="27">
        <v>3020</v>
      </c>
      <c r="W963" s="27" t="s">
        <v>64</v>
      </c>
      <c r="X963" s="88" t="s">
        <v>65</v>
      </c>
    </row>
    <row r="964" spans="15:24" x14ac:dyDescent="0.25">
      <c r="O964" s="37"/>
      <c r="P964" s="175"/>
      <c r="T964" s="29">
        <v>2685</v>
      </c>
      <c r="U964" s="27" t="s">
        <v>808</v>
      </c>
      <c r="V964" s="27">
        <v>3270</v>
      </c>
      <c r="W964" s="27" t="s">
        <v>108</v>
      </c>
      <c r="X964" s="88" t="s">
        <v>60</v>
      </c>
    </row>
    <row r="965" spans="15:24" x14ac:dyDescent="0.25">
      <c r="O965" s="37"/>
      <c r="P965" s="175"/>
      <c r="T965" s="29">
        <v>2687</v>
      </c>
      <c r="U965" s="27" t="s">
        <v>809</v>
      </c>
      <c r="V965" s="27">
        <v>3120</v>
      </c>
      <c r="W965" s="27" t="s">
        <v>1246</v>
      </c>
      <c r="X965" s="88" t="s">
        <v>60</v>
      </c>
    </row>
    <row r="966" spans="15:24" x14ac:dyDescent="0.25">
      <c r="O966" s="37"/>
      <c r="P966" s="175"/>
      <c r="T966" s="29">
        <v>2688</v>
      </c>
      <c r="U966" s="27" t="s">
        <v>810</v>
      </c>
      <c r="V966" s="27">
        <v>3070</v>
      </c>
      <c r="W966" s="27" t="s">
        <v>73</v>
      </c>
      <c r="X966" s="88" t="s">
        <v>54</v>
      </c>
    </row>
    <row r="967" spans="15:24" x14ac:dyDescent="0.25">
      <c r="O967" s="37"/>
      <c r="P967" s="175"/>
      <c r="T967" s="29">
        <v>2692</v>
      </c>
      <c r="U967" s="27" t="s">
        <v>811</v>
      </c>
      <c r="V967" s="27">
        <v>3170</v>
      </c>
      <c r="W967" s="27" t="s">
        <v>1247</v>
      </c>
      <c r="X967" s="88" t="s">
        <v>74</v>
      </c>
    </row>
    <row r="968" spans="15:24" x14ac:dyDescent="0.25">
      <c r="O968" s="37"/>
      <c r="P968" s="175"/>
      <c r="T968" s="29">
        <v>2693</v>
      </c>
      <c r="U968" s="27" t="s">
        <v>812</v>
      </c>
      <c r="V968" s="27">
        <v>3140</v>
      </c>
      <c r="W968" s="27" t="s">
        <v>139</v>
      </c>
      <c r="X968" s="88" t="s">
        <v>65</v>
      </c>
    </row>
    <row r="969" spans="15:24" x14ac:dyDescent="0.25">
      <c r="O969" s="37"/>
      <c r="P969" s="175"/>
      <c r="T969" s="29">
        <v>2698</v>
      </c>
      <c r="U969" s="27" t="s">
        <v>813</v>
      </c>
      <c r="V969" s="27">
        <v>3050</v>
      </c>
      <c r="W969" s="27" t="s">
        <v>57</v>
      </c>
      <c r="X969" s="88" t="s">
        <v>54</v>
      </c>
    </row>
    <row r="970" spans="15:24" x14ac:dyDescent="0.25">
      <c r="O970" s="37"/>
      <c r="P970" s="175"/>
      <c r="T970" s="29">
        <v>2700</v>
      </c>
      <c r="U970" s="27" t="s">
        <v>814</v>
      </c>
      <c r="V970" s="27">
        <v>3280</v>
      </c>
      <c r="W970" s="27" t="s">
        <v>1242</v>
      </c>
      <c r="X970" s="88" t="s">
        <v>60</v>
      </c>
    </row>
    <row r="971" spans="15:24" x14ac:dyDescent="0.25">
      <c r="O971" s="37"/>
      <c r="P971" s="175"/>
      <c r="T971" s="29">
        <v>2705</v>
      </c>
      <c r="U971" s="27" t="s">
        <v>815</v>
      </c>
      <c r="V971" s="27">
        <v>3140</v>
      </c>
      <c r="W971" s="27" t="s">
        <v>139</v>
      </c>
      <c r="X971" s="88" t="s">
        <v>65</v>
      </c>
    </row>
    <row r="972" spans="15:24" x14ac:dyDescent="0.25">
      <c r="O972" s="37"/>
      <c r="P972" s="175"/>
      <c r="T972" s="29">
        <v>2706</v>
      </c>
      <c r="U972" s="27" t="s">
        <v>816</v>
      </c>
      <c r="V972" s="27">
        <v>3030</v>
      </c>
      <c r="W972" s="27" t="s">
        <v>70</v>
      </c>
      <c r="X972" s="88" t="s">
        <v>65</v>
      </c>
    </row>
    <row r="973" spans="15:24" x14ac:dyDescent="0.25">
      <c r="O973" s="37"/>
      <c r="P973" s="175"/>
      <c r="T973" s="29">
        <v>2709</v>
      </c>
      <c r="U973" s="27" t="s">
        <v>817</v>
      </c>
      <c r="V973" s="27">
        <v>3240</v>
      </c>
      <c r="W973" s="27" t="s">
        <v>77</v>
      </c>
      <c r="X973" s="88" t="s">
        <v>60</v>
      </c>
    </row>
    <row r="974" spans="15:24" x14ac:dyDescent="0.25">
      <c r="O974" s="37"/>
      <c r="P974" s="175"/>
      <c r="T974" s="29">
        <v>2710</v>
      </c>
      <c r="U974" s="27" t="s">
        <v>818</v>
      </c>
      <c r="V974" s="27">
        <v>3310</v>
      </c>
      <c r="W974" s="27" t="s">
        <v>90</v>
      </c>
      <c r="X974" s="88" t="s">
        <v>62</v>
      </c>
    </row>
    <row r="975" spans="15:24" x14ac:dyDescent="0.25">
      <c r="O975" s="37"/>
      <c r="P975" s="175"/>
      <c r="T975" s="29">
        <v>2713</v>
      </c>
      <c r="U975" s="27" t="s">
        <v>819</v>
      </c>
      <c r="V975" s="27">
        <v>3100</v>
      </c>
      <c r="W975" s="27" t="s">
        <v>196</v>
      </c>
      <c r="X975" s="88" t="s">
        <v>65</v>
      </c>
    </row>
    <row r="976" spans="15:24" x14ac:dyDescent="0.25">
      <c r="O976" s="37"/>
      <c r="P976" s="175"/>
      <c r="T976" s="29">
        <v>2714</v>
      </c>
      <c r="U976" s="27" t="s">
        <v>820</v>
      </c>
      <c r="V976" s="27">
        <v>3050</v>
      </c>
      <c r="W976" s="27" t="s">
        <v>57</v>
      </c>
      <c r="X976" s="88" t="s">
        <v>54</v>
      </c>
    </row>
    <row r="977" spans="15:24" x14ac:dyDescent="0.25">
      <c r="O977" s="37"/>
      <c r="P977" s="175"/>
      <c r="T977" s="29">
        <v>2715</v>
      </c>
      <c r="U977" s="27" t="s">
        <v>821</v>
      </c>
      <c r="V977" s="27">
        <v>3250</v>
      </c>
      <c r="W977" s="27" t="s">
        <v>153</v>
      </c>
      <c r="X977" s="88" t="s">
        <v>62</v>
      </c>
    </row>
    <row r="978" spans="15:24" x14ac:dyDescent="0.25">
      <c r="O978" s="37"/>
      <c r="P978" s="175"/>
      <c r="T978" s="29">
        <v>2716</v>
      </c>
      <c r="U978" s="27" t="s">
        <v>822</v>
      </c>
      <c r="V978" s="27">
        <v>3150</v>
      </c>
      <c r="W978" s="27" t="s">
        <v>86</v>
      </c>
      <c r="X978" s="88" t="s">
        <v>65</v>
      </c>
    </row>
    <row r="979" spans="15:24" x14ac:dyDescent="0.25">
      <c r="O979" s="37"/>
      <c r="P979" s="175"/>
      <c r="T979" s="29">
        <v>2717</v>
      </c>
      <c r="U979" s="27" t="s">
        <v>823</v>
      </c>
      <c r="V979" s="27">
        <v>3250</v>
      </c>
      <c r="W979" s="27" t="s">
        <v>153</v>
      </c>
      <c r="X979" s="88" t="s">
        <v>62</v>
      </c>
    </row>
    <row r="980" spans="15:24" x14ac:dyDescent="0.25">
      <c r="O980" s="37"/>
      <c r="P980" s="175"/>
      <c r="T980" s="29">
        <v>2719</v>
      </c>
      <c r="U980" s="27" t="s">
        <v>824</v>
      </c>
      <c r="V980" s="27">
        <v>3080</v>
      </c>
      <c r="W980" s="27" t="s">
        <v>72</v>
      </c>
      <c r="X980" s="88" t="s">
        <v>60</v>
      </c>
    </row>
    <row r="981" spans="15:24" x14ac:dyDescent="0.25">
      <c r="O981" s="37"/>
      <c r="P981" s="175"/>
      <c r="T981" s="29">
        <v>2720</v>
      </c>
      <c r="U981" s="27" t="s">
        <v>825</v>
      </c>
      <c r="V981" s="27">
        <v>3130</v>
      </c>
      <c r="W981" s="27" t="s">
        <v>68</v>
      </c>
      <c r="X981" s="88" t="s">
        <v>65</v>
      </c>
    </row>
    <row r="982" spans="15:24" x14ac:dyDescent="0.25">
      <c r="O982" s="37"/>
      <c r="P982" s="175"/>
      <c r="T982" s="29">
        <v>2721</v>
      </c>
      <c r="U982" s="27" t="s">
        <v>826</v>
      </c>
      <c r="V982" s="27">
        <v>3080</v>
      </c>
      <c r="W982" s="27" t="s">
        <v>72</v>
      </c>
      <c r="X982" s="88" t="s">
        <v>60</v>
      </c>
    </row>
    <row r="983" spans="15:24" x14ac:dyDescent="0.25">
      <c r="O983" s="37"/>
      <c r="P983" s="175"/>
      <c r="T983" s="29">
        <v>2722</v>
      </c>
      <c r="U983" s="27" t="s">
        <v>827</v>
      </c>
      <c r="V983" s="27">
        <v>3300</v>
      </c>
      <c r="W983" s="27" t="s">
        <v>1254</v>
      </c>
      <c r="X983" s="88" t="s">
        <v>60</v>
      </c>
    </row>
    <row r="984" spans="15:24" x14ac:dyDescent="0.25">
      <c r="O984" s="37"/>
      <c r="P984" s="175"/>
      <c r="T984" s="29">
        <v>2724</v>
      </c>
      <c r="U984" s="27" t="s">
        <v>828</v>
      </c>
      <c r="V984" s="27">
        <v>3090</v>
      </c>
      <c r="W984" s="27" t="s">
        <v>82</v>
      </c>
      <c r="X984" s="88" t="s">
        <v>65</v>
      </c>
    </row>
    <row r="985" spans="15:24" x14ac:dyDescent="0.25">
      <c r="O985" s="37"/>
      <c r="P985" s="175"/>
      <c r="T985" s="29">
        <v>2725</v>
      </c>
      <c r="U985" s="27" t="s">
        <v>829</v>
      </c>
      <c r="V985" s="27">
        <v>3070</v>
      </c>
      <c r="W985" s="27" t="s">
        <v>73</v>
      </c>
      <c r="X985" s="88" t="s">
        <v>54</v>
      </c>
    </row>
    <row r="986" spans="15:24" x14ac:dyDescent="0.25">
      <c r="O986" s="37"/>
      <c r="P986" s="175"/>
      <c r="T986" s="29">
        <v>2727</v>
      </c>
      <c r="U986" s="27" t="s">
        <v>735</v>
      </c>
      <c r="V986" s="27">
        <v>3300</v>
      </c>
      <c r="W986" s="27" t="s">
        <v>1254</v>
      </c>
      <c r="X986" s="88" t="s">
        <v>60</v>
      </c>
    </row>
    <row r="987" spans="15:24" x14ac:dyDescent="0.25">
      <c r="O987" s="37"/>
      <c r="P987" s="175"/>
      <c r="T987" s="29">
        <v>2728</v>
      </c>
      <c r="U987" s="27" t="s">
        <v>830</v>
      </c>
      <c r="V987" s="27">
        <v>3060</v>
      </c>
      <c r="W987" s="27" t="s">
        <v>1251</v>
      </c>
      <c r="X987" s="88" t="s">
        <v>65</v>
      </c>
    </row>
    <row r="988" spans="15:24" x14ac:dyDescent="0.25">
      <c r="O988" s="37"/>
      <c r="P988" s="175"/>
      <c r="T988" s="29">
        <v>2730</v>
      </c>
      <c r="U988" s="27" t="s">
        <v>778</v>
      </c>
      <c r="V988" s="27">
        <v>3300</v>
      </c>
      <c r="W988" s="27" t="s">
        <v>1254</v>
      </c>
      <c r="X988" s="88" t="s">
        <v>60</v>
      </c>
    </row>
    <row r="989" spans="15:24" x14ac:dyDescent="0.25">
      <c r="O989" s="37"/>
      <c r="P989" s="175"/>
      <c r="T989" s="29">
        <v>2734</v>
      </c>
      <c r="U989" s="27" t="s">
        <v>831</v>
      </c>
      <c r="V989" s="27">
        <v>3170</v>
      </c>
      <c r="W989" s="27" t="s">
        <v>1247</v>
      </c>
      <c r="X989" s="88" t="s">
        <v>74</v>
      </c>
    </row>
    <row r="990" spans="15:24" x14ac:dyDescent="0.25">
      <c r="O990" s="37"/>
      <c r="P990" s="175"/>
      <c r="T990" s="29">
        <v>2736</v>
      </c>
      <c r="U990" s="27" t="s">
        <v>832</v>
      </c>
      <c r="V990" s="27">
        <v>3310</v>
      </c>
      <c r="W990" s="27" t="s">
        <v>90</v>
      </c>
      <c r="X990" s="88" t="s">
        <v>62</v>
      </c>
    </row>
    <row r="991" spans="15:24" x14ac:dyDescent="0.25">
      <c r="O991" s="37"/>
      <c r="P991" s="175"/>
      <c r="T991" s="29">
        <v>2737</v>
      </c>
      <c r="U991" s="27" t="s">
        <v>833</v>
      </c>
      <c r="V991" s="27">
        <v>3180</v>
      </c>
      <c r="W991" s="27" t="s">
        <v>146</v>
      </c>
      <c r="X991" s="88" t="s">
        <v>62</v>
      </c>
    </row>
    <row r="992" spans="15:24" x14ac:dyDescent="0.25">
      <c r="O992" s="37"/>
      <c r="P992" s="175"/>
      <c r="T992" s="29">
        <v>2747</v>
      </c>
      <c r="U992" s="27" t="s">
        <v>1718</v>
      </c>
      <c r="V992" s="27">
        <v>3300</v>
      </c>
      <c r="W992" s="27" t="s">
        <v>1254</v>
      </c>
      <c r="X992" s="88" t="s">
        <v>60</v>
      </c>
    </row>
    <row r="993" spans="15:24" x14ac:dyDescent="0.25">
      <c r="O993" s="37"/>
      <c r="P993" s="175"/>
      <c r="T993" s="29">
        <v>2748</v>
      </c>
      <c r="U993" s="27" t="s">
        <v>834</v>
      </c>
      <c r="V993" s="27">
        <v>3050</v>
      </c>
      <c r="W993" s="27" t="s">
        <v>57</v>
      </c>
      <c r="X993" s="88" t="s">
        <v>54</v>
      </c>
    </row>
    <row r="994" spans="15:24" x14ac:dyDescent="0.25">
      <c r="O994" s="37"/>
      <c r="P994" s="175"/>
      <c r="T994" s="29">
        <v>2749</v>
      </c>
      <c r="U994" s="27" t="s">
        <v>835</v>
      </c>
      <c r="V994" s="27">
        <v>3070</v>
      </c>
      <c r="W994" s="27" t="s">
        <v>73</v>
      </c>
      <c r="X994" s="88" t="s">
        <v>54</v>
      </c>
    </row>
    <row r="995" spans="15:24" x14ac:dyDescent="0.25">
      <c r="O995" s="37"/>
      <c r="P995" s="175"/>
      <c r="T995" s="29">
        <v>2751</v>
      </c>
      <c r="U995" s="27" t="s">
        <v>713</v>
      </c>
      <c r="V995" s="27">
        <v>3010</v>
      </c>
      <c r="W995" s="27" t="s">
        <v>53</v>
      </c>
      <c r="X995" s="88" t="s">
        <v>54</v>
      </c>
    </row>
    <row r="996" spans="15:24" x14ac:dyDescent="0.25">
      <c r="O996" s="37"/>
      <c r="P996" s="175"/>
      <c r="T996" s="29">
        <v>2755</v>
      </c>
      <c r="U996" s="27" t="s">
        <v>836</v>
      </c>
      <c r="V996" s="27">
        <v>3150</v>
      </c>
      <c r="W996" s="27" t="s">
        <v>86</v>
      </c>
      <c r="X996" s="88" t="s">
        <v>65</v>
      </c>
    </row>
    <row r="997" spans="15:24" x14ac:dyDescent="0.25">
      <c r="O997" s="37"/>
      <c r="P997" s="175"/>
      <c r="T997" s="29">
        <v>2756</v>
      </c>
      <c r="U997" s="27" t="s">
        <v>1338</v>
      </c>
      <c r="V997" s="27">
        <v>3050</v>
      </c>
      <c r="W997" s="27" t="s">
        <v>57</v>
      </c>
      <c r="X997" s="88" t="s">
        <v>54</v>
      </c>
    </row>
    <row r="998" spans="15:24" x14ac:dyDescent="0.25">
      <c r="O998" s="37"/>
      <c r="P998" s="175"/>
      <c r="T998" s="29">
        <v>2757</v>
      </c>
      <c r="U998" s="27" t="s">
        <v>837</v>
      </c>
      <c r="V998" s="27">
        <v>3050</v>
      </c>
      <c r="W998" s="27" t="s">
        <v>57</v>
      </c>
      <c r="X998" s="88" t="s">
        <v>54</v>
      </c>
    </row>
    <row r="999" spans="15:24" x14ac:dyDescent="0.25">
      <c r="O999" s="37"/>
      <c r="P999" s="175"/>
      <c r="T999" s="29">
        <v>2758</v>
      </c>
      <c r="U999" s="27" t="s">
        <v>838</v>
      </c>
      <c r="V999" s="27">
        <v>3070</v>
      </c>
      <c r="W999" s="27" t="s">
        <v>73</v>
      </c>
      <c r="X999" s="88" t="s">
        <v>54</v>
      </c>
    </row>
    <row r="1000" spans="15:24" x14ac:dyDescent="0.25">
      <c r="O1000" s="37"/>
      <c r="P1000" s="175"/>
      <c r="T1000" s="29">
        <v>2762</v>
      </c>
      <c r="U1000" s="27" t="s">
        <v>839</v>
      </c>
      <c r="V1000" s="27">
        <v>3090</v>
      </c>
      <c r="W1000" s="27" t="s">
        <v>82</v>
      </c>
      <c r="X1000" s="88" t="s">
        <v>65</v>
      </c>
    </row>
    <row r="1001" spans="15:24" x14ac:dyDescent="0.25">
      <c r="O1001" s="37"/>
      <c r="P1001" s="175"/>
      <c r="T1001" s="29">
        <v>2763</v>
      </c>
      <c r="U1001" s="27" t="s">
        <v>1339</v>
      </c>
      <c r="V1001" s="27">
        <v>3060</v>
      </c>
      <c r="W1001" s="27" t="s">
        <v>1251</v>
      </c>
      <c r="X1001" s="88" t="s">
        <v>65</v>
      </c>
    </row>
    <row r="1002" spans="15:24" x14ac:dyDescent="0.25">
      <c r="O1002" s="37"/>
      <c r="P1002" s="175"/>
      <c r="T1002" s="29">
        <v>2764</v>
      </c>
      <c r="U1002" s="27" t="s">
        <v>840</v>
      </c>
      <c r="V1002" s="27">
        <v>3050</v>
      </c>
      <c r="W1002" s="27" t="s">
        <v>57</v>
      </c>
      <c r="X1002" s="88" t="s">
        <v>54</v>
      </c>
    </row>
    <row r="1003" spans="15:24" x14ac:dyDescent="0.25">
      <c r="O1003" s="37"/>
      <c r="P1003" s="175"/>
      <c r="T1003" s="29">
        <v>2768</v>
      </c>
      <c r="U1003" s="27" t="s">
        <v>763</v>
      </c>
      <c r="V1003" s="27">
        <v>3060</v>
      </c>
      <c r="W1003" s="27" t="s">
        <v>1251</v>
      </c>
      <c r="X1003" s="88" t="s">
        <v>65</v>
      </c>
    </row>
    <row r="1004" spans="15:24" x14ac:dyDescent="0.25">
      <c r="O1004" s="37"/>
      <c r="P1004" s="175"/>
      <c r="T1004" s="29">
        <v>2770</v>
      </c>
      <c r="U1004" s="27" t="s">
        <v>841</v>
      </c>
      <c r="V1004" s="27">
        <v>3050</v>
      </c>
      <c r="W1004" s="27" t="s">
        <v>57</v>
      </c>
      <c r="X1004" s="88" t="s">
        <v>54</v>
      </c>
    </row>
    <row r="1005" spans="15:24" x14ac:dyDescent="0.25">
      <c r="O1005" s="37"/>
      <c r="P1005" s="175"/>
      <c r="T1005" s="29">
        <v>2772</v>
      </c>
      <c r="U1005" s="27" t="s">
        <v>842</v>
      </c>
      <c r="V1005" s="27">
        <v>3200</v>
      </c>
      <c r="W1005" s="27" t="s">
        <v>103</v>
      </c>
      <c r="X1005" s="88" t="s">
        <v>60</v>
      </c>
    </row>
    <row r="1006" spans="15:24" x14ac:dyDescent="0.25">
      <c r="O1006" s="37"/>
      <c r="P1006" s="175"/>
      <c r="T1006" s="29">
        <v>2773</v>
      </c>
      <c r="U1006" s="27" t="s">
        <v>843</v>
      </c>
      <c r="V1006" s="27">
        <v>3070</v>
      </c>
      <c r="W1006" s="27" t="s">
        <v>73</v>
      </c>
      <c r="X1006" s="88" t="s">
        <v>54</v>
      </c>
    </row>
    <row r="1007" spans="15:24" x14ac:dyDescent="0.25">
      <c r="O1007" s="37"/>
      <c r="P1007" s="175"/>
      <c r="T1007" s="29">
        <v>2779</v>
      </c>
      <c r="U1007" s="27" t="s">
        <v>632</v>
      </c>
      <c r="V1007" s="27">
        <v>3070</v>
      </c>
      <c r="W1007" s="27" t="s">
        <v>73</v>
      </c>
      <c r="X1007" s="88" t="s">
        <v>54</v>
      </c>
    </row>
    <row r="1008" spans="15:24" x14ac:dyDescent="0.25">
      <c r="O1008" s="37"/>
      <c r="P1008" s="175"/>
      <c r="T1008" s="29">
        <v>2783</v>
      </c>
      <c r="U1008" s="27" t="s">
        <v>844</v>
      </c>
      <c r="V1008" s="27">
        <v>3070</v>
      </c>
      <c r="W1008" s="27" t="s">
        <v>73</v>
      </c>
      <c r="X1008" s="88" t="s">
        <v>54</v>
      </c>
    </row>
    <row r="1009" spans="15:24" x14ac:dyDescent="0.25">
      <c r="O1009" s="37"/>
      <c r="P1009" s="175"/>
      <c r="T1009" s="29">
        <v>2785</v>
      </c>
      <c r="U1009" s="27" t="s">
        <v>730</v>
      </c>
      <c r="V1009" s="27">
        <v>3010</v>
      </c>
      <c r="W1009" s="27" t="s">
        <v>53</v>
      </c>
      <c r="X1009" s="88" t="s">
        <v>54</v>
      </c>
    </row>
    <row r="1010" spans="15:24" x14ac:dyDescent="0.25">
      <c r="O1010" s="37"/>
      <c r="P1010" s="175"/>
      <c r="T1010" s="29">
        <v>2792</v>
      </c>
      <c r="U1010" s="27" t="s">
        <v>845</v>
      </c>
      <c r="V1010" s="27">
        <v>3110</v>
      </c>
      <c r="W1010" s="27" t="s">
        <v>190</v>
      </c>
      <c r="X1010" s="88" t="s">
        <v>65</v>
      </c>
    </row>
    <row r="1011" spans="15:24" x14ac:dyDescent="0.25">
      <c r="O1011" s="37"/>
      <c r="P1011" s="175"/>
      <c r="T1011" s="29">
        <v>2793</v>
      </c>
      <c r="U1011" s="27" t="s">
        <v>846</v>
      </c>
      <c r="V1011" s="27">
        <v>3160</v>
      </c>
      <c r="W1011" s="27" t="s">
        <v>1256</v>
      </c>
      <c r="X1011" s="88" t="s">
        <v>74</v>
      </c>
    </row>
    <row r="1012" spans="15:24" x14ac:dyDescent="0.25">
      <c r="O1012" s="37"/>
      <c r="P1012" s="175"/>
      <c r="T1012" s="29">
        <v>2794</v>
      </c>
      <c r="U1012" s="27" t="s">
        <v>847</v>
      </c>
      <c r="V1012" s="27">
        <v>3280</v>
      </c>
      <c r="W1012" s="27" t="s">
        <v>1242</v>
      </c>
      <c r="X1012" s="88" t="s">
        <v>60</v>
      </c>
    </row>
    <row r="1013" spans="15:24" x14ac:dyDescent="0.25">
      <c r="O1013" s="37"/>
      <c r="P1013" s="175"/>
      <c r="T1013" s="29">
        <v>2796</v>
      </c>
      <c r="U1013" s="27" t="s">
        <v>848</v>
      </c>
      <c r="V1013" s="27">
        <v>3090</v>
      </c>
      <c r="W1013" s="27" t="s">
        <v>82</v>
      </c>
      <c r="X1013" s="88" t="s">
        <v>65</v>
      </c>
    </row>
    <row r="1014" spans="15:24" x14ac:dyDescent="0.25">
      <c r="O1014" s="37"/>
      <c r="P1014" s="175"/>
      <c r="T1014" s="29">
        <v>2798</v>
      </c>
      <c r="U1014" s="27" t="s">
        <v>849</v>
      </c>
      <c r="V1014" s="27">
        <v>3180</v>
      </c>
      <c r="W1014" s="27" t="s">
        <v>146</v>
      </c>
      <c r="X1014" s="88" t="s">
        <v>62</v>
      </c>
    </row>
    <row r="1015" spans="15:24" x14ac:dyDescent="0.25">
      <c r="O1015" s="37"/>
      <c r="P1015" s="175"/>
      <c r="T1015" s="29">
        <v>2800</v>
      </c>
      <c r="U1015" s="27" t="s">
        <v>850</v>
      </c>
      <c r="V1015" s="27">
        <v>3190</v>
      </c>
      <c r="W1015" s="27" t="s">
        <v>1248</v>
      </c>
      <c r="X1015" s="88" t="s">
        <v>76</v>
      </c>
    </row>
    <row r="1016" spans="15:24" x14ac:dyDescent="0.25">
      <c r="O1016" s="37"/>
      <c r="P1016" s="175"/>
      <c r="T1016" s="29">
        <v>2806</v>
      </c>
      <c r="U1016" s="27" t="s">
        <v>851</v>
      </c>
      <c r="V1016" s="27">
        <v>3120</v>
      </c>
      <c r="W1016" s="27" t="s">
        <v>1246</v>
      </c>
      <c r="X1016" s="88" t="s">
        <v>60</v>
      </c>
    </row>
    <row r="1017" spans="15:24" x14ac:dyDescent="0.25">
      <c r="O1017" s="37"/>
      <c r="P1017" s="175"/>
      <c r="T1017" s="29">
        <v>2808</v>
      </c>
      <c r="U1017" s="27" t="s">
        <v>852</v>
      </c>
      <c r="V1017" s="27">
        <v>3240</v>
      </c>
      <c r="W1017" s="27" t="s">
        <v>77</v>
      </c>
      <c r="X1017" s="88" t="s">
        <v>60</v>
      </c>
    </row>
    <row r="1018" spans="15:24" x14ac:dyDescent="0.25">
      <c r="O1018" s="37"/>
      <c r="P1018" s="175"/>
      <c r="T1018" s="29">
        <v>2817</v>
      </c>
      <c r="U1018" s="27" t="s">
        <v>853</v>
      </c>
      <c r="V1018" s="27">
        <v>3080</v>
      </c>
      <c r="W1018" s="27" t="s">
        <v>72</v>
      </c>
      <c r="X1018" s="88" t="s">
        <v>60</v>
      </c>
    </row>
    <row r="1019" spans="15:24" x14ac:dyDescent="0.25">
      <c r="O1019" s="37"/>
      <c r="P1019" s="175"/>
      <c r="T1019" s="29">
        <v>2821</v>
      </c>
      <c r="U1019" s="27" t="s">
        <v>318</v>
      </c>
      <c r="V1019" s="27">
        <v>3120</v>
      </c>
      <c r="W1019" s="27" t="s">
        <v>1246</v>
      </c>
      <c r="X1019" s="88" t="s">
        <v>60</v>
      </c>
    </row>
    <row r="1020" spans="15:24" x14ac:dyDescent="0.25">
      <c r="O1020" s="37"/>
      <c r="P1020" s="175"/>
      <c r="T1020" s="29">
        <v>2822</v>
      </c>
      <c r="U1020" s="27" t="s">
        <v>854</v>
      </c>
      <c r="V1020" s="27">
        <v>3061</v>
      </c>
      <c r="W1020" s="27" t="s">
        <v>1838</v>
      </c>
      <c r="X1020" s="88" t="s">
        <v>78</v>
      </c>
    </row>
    <row r="1021" spans="15:24" x14ac:dyDescent="0.25">
      <c r="O1021" s="37"/>
      <c r="P1021" s="175"/>
      <c r="T1021" s="29">
        <v>2828</v>
      </c>
      <c r="U1021" s="27" t="s">
        <v>855</v>
      </c>
      <c r="V1021" s="27">
        <v>3310</v>
      </c>
      <c r="W1021" s="27" t="s">
        <v>90</v>
      </c>
      <c r="X1021" s="88" t="s">
        <v>62</v>
      </c>
    </row>
    <row r="1022" spans="15:24" x14ac:dyDescent="0.25">
      <c r="O1022" s="37"/>
      <c r="P1022" s="175"/>
      <c r="T1022" s="29">
        <v>2830</v>
      </c>
      <c r="U1022" s="27" t="s">
        <v>856</v>
      </c>
      <c r="V1022" s="27">
        <v>3090</v>
      </c>
      <c r="W1022" s="27" t="s">
        <v>82</v>
      </c>
      <c r="X1022" s="88" t="s">
        <v>65</v>
      </c>
    </row>
    <row r="1023" spans="15:24" x14ac:dyDescent="0.25">
      <c r="O1023" s="37"/>
      <c r="P1023" s="175"/>
      <c r="T1023" s="29">
        <v>2832</v>
      </c>
      <c r="U1023" s="27" t="s">
        <v>857</v>
      </c>
      <c r="V1023" s="27">
        <v>3080</v>
      </c>
      <c r="W1023" s="27" t="s">
        <v>72</v>
      </c>
      <c r="X1023" s="88" t="s">
        <v>60</v>
      </c>
    </row>
    <row r="1024" spans="15:24" x14ac:dyDescent="0.25">
      <c r="O1024" s="37"/>
      <c r="P1024" s="175"/>
      <c r="T1024" s="29">
        <v>2834</v>
      </c>
      <c r="U1024" s="27" t="s">
        <v>858</v>
      </c>
      <c r="V1024" s="27">
        <v>3090</v>
      </c>
      <c r="W1024" s="27" t="s">
        <v>82</v>
      </c>
      <c r="X1024" s="88" t="s">
        <v>65</v>
      </c>
    </row>
    <row r="1025" spans="15:24" x14ac:dyDescent="0.25">
      <c r="O1025" s="37"/>
      <c r="P1025" s="175"/>
      <c r="T1025" s="29">
        <v>2844</v>
      </c>
      <c r="U1025" s="27" t="s">
        <v>859</v>
      </c>
      <c r="V1025" s="27">
        <v>3070</v>
      </c>
      <c r="W1025" s="27" t="s">
        <v>73</v>
      </c>
      <c r="X1025" s="88" t="s">
        <v>54</v>
      </c>
    </row>
    <row r="1026" spans="15:24" x14ac:dyDescent="0.25">
      <c r="O1026" s="37"/>
      <c r="P1026" s="175"/>
      <c r="T1026" s="29">
        <v>2846</v>
      </c>
      <c r="U1026" s="27" t="s">
        <v>861</v>
      </c>
      <c r="V1026" s="27">
        <v>3260</v>
      </c>
      <c r="W1026" s="27" t="s">
        <v>61</v>
      </c>
      <c r="X1026" s="88" t="s">
        <v>62</v>
      </c>
    </row>
    <row r="1027" spans="15:24" x14ac:dyDescent="0.25">
      <c r="O1027" s="37"/>
      <c r="P1027" s="175"/>
      <c r="T1027" s="29">
        <v>2848</v>
      </c>
      <c r="U1027" s="27" t="s">
        <v>862</v>
      </c>
      <c r="V1027" s="27">
        <v>3050</v>
      </c>
      <c r="W1027" s="27" t="s">
        <v>57</v>
      </c>
      <c r="X1027" s="88" t="s">
        <v>54</v>
      </c>
    </row>
    <row r="1028" spans="15:24" x14ac:dyDescent="0.25">
      <c r="O1028" s="37"/>
      <c r="P1028" s="175"/>
      <c r="T1028" s="29">
        <v>2857</v>
      </c>
      <c r="U1028" s="27" t="s">
        <v>863</v>
      </c>
      <c r="V1028" s="27">
        <v>3210</v>
      </c>
      <c r="W1028" s="27" t="s">
        <v>126</v>
      </c>
      <c r="X1028" s="88" t="s">
        <v>65</v>
      </c>
    </row>
    <row r="1029" spans="15:24" x14ac:dyDescent="0.25">
      <c r="O1029" s="37"/>
      <c r="P1029" s="175"/>
      <c r="T1029" s="29">
        <v>2860</v>
      </c>
      <c r="U1029" s="27" t="s">
        <v>850</v>
      </c>
      <c r="V1029" s="27">
        <v>3240</v>
      </c>
      <c r="W1029" s="27" t="s">
        <v>77</v>
      </c>
      <c r="X1029" s="88" t="s">
        <v>60</v>
      </c>
    </row>
    <row r="1030" spans="15:24" x14ac:dyDescent="0.25">
      <c r="O1030" s="37"/>
      <c r="P1030" s="175"/>
      <c r="T1030" s="29">
        <v>2863</v>
      </c>
      <c r="U1030" s="27" t="s">
        <v>864</v>
      </c>
      <c r="V1030" s="27">
        <v>3090</v>
      </c>
      <c r="W1030" s="27" t="s">
        <v>82</v>
      </c>
      <c r="X1030" s="88" t="s">
        <v>65</v>
      </c>
    </row>
    <row r="1031" spans="15:24" x14ac:dyDescent="0.25">
      <c r="O1031" s="37"/>
      <c r="P1031" s="175"/>
      <c r="T1031" s="29">
        <v>2867</v>
      </c>
      <c r="U1031" s="27" t="s">
        <v>1914</v>
      </c>
      <c r="V1031" s="27">
        <v>3200</v>
      </c>
      <c r="W1031" s="27" t="s">
        <v>103</v>
      </c>
      <c r="X1031" s="88" t="s">
        <v>60</v>
      </c>
    </row>
    <row r="1032" spans="15:24" x14ac:dyDescent="0.25">
      <c r="O1032" s="37"/>
      <c r="P1032" s="175"/>
      <c r="T1032" s="29">
        <v>2870</v>
      </c>
      <c r="U1032" s="27" t="s">
        <v>241</v>
      </c>
      <c r="V1032" s="27">
        <v>3120</v>
      </c>
      <c r="W1032" s="27" t="s">
        <v>1246</v>
      </c>
      <c r="X1032" s="88" t="s">
        <v>60</v>
      </c>
    </row>
    <row r="1033" spans="15:24" x14ac:dyDescent="0.25">
      <c r="O1033" s="37"/>
      <c r="P1033" s="175"/>
      <c r="T1033" s="29">
        <v>2871</v>
      </c>
      <c r="U1033" s="27" t="s">
        <v>865</v>
      </c>
      <c r="V1033" s="27">
        <v>3070</v>
      </c>
      <c r="W1033" s="27" t="s">
        <v>73</v>
      </c>
      <c r="X1033" s="88" t="s">
        <v>54</v>
      </c>
    </row>
    <row r="1034" spans="15:24" x14ac:dyDescent="0.25">
      <c r="O1034" s="37"/>
      <c r="P1034" s="175"/>
      <c r="T1034" s="29">
        <v>2874</v>
      </c>
      <c r="U1034" s="27" t="s">
        <v>1340</v>
      </c>
      <c r="V1034" s="27">
        <v>3210</v>
      </c>
      <c r="W1034" s="27" t="s">
        <v>126</v>
      </c>
      <c r="X1034" s="88" t="s">
        <v>65</v>
      </c>
    </row>
    <row r="1035" spans="15:24" x14ac:dyDescent="0.25">
      <c r="O1035" s="37"/>
      <c r="P1035" s="175"/>
      <c r="T1035" s="29">
        <v>2875</v>
      </c>
      <c r="U1035" s="27" t="s">
        <v>866</v>
      </c>
      <c r="V1035" s="27">
        <v>3090</v>
      </c>
      <c r="W1035" s="27" t="s">
        <v>82</v>
      </c>
      <c r="X1035" s="88" t="s">
        <v>65</v>
      </c>
    </row>
    <row r="1036" spans="15:24" x14ac:dyDescent="0.25">
      <c r="O1036" s="37"/>
      <c r="P1036" s="175"/>
      <c r="T1036" s="29">
        <v>2876</v>
      </c>
      <c r="U1036" s="27" t="s">
        <v>867</v>
      </c>
      <c r="V1036" s="27">
        <v>3070</v>
      </c>
      <c r="W1036" s="27" t="s">
        <v>73</v>
      </c>
      <c r="X1036" s="88" t="s">
        <v>54</v>
      </c>
    </row>
    <row r="1037" spans="15:24" x14ac:dyDescent="0.25">
      <c r="O1037" s="37"/>
      <c r="P1037" s="175"/>
      <c r="T1037" s="29">
        <v>2877</v>
      </c>
      <c r="U1037" s="27" t="s">
        <v>685</v>
      </c>
      <c r="V1037" s="27">
        <v>3200</v>
      </c>
      <c r="W1037" s="27" t="s">
        <v>103</v>
      </c>
      <c r="X1037" s="88" t="s">
        <v>60</v>
      </c>
    </row>
    <row r="1038" spans="15:24" x14ac:dyDescent="0.25">
      <c r="O1038" s="37"/>
      <c r="P1038" s="175"/>
      <c r="T1038" s="29">
        <v>2882</v>
      </c>
      <c r="U1038" s="27" t="s">
        <v>868</v>
      </c>
      <c r="V1038" s="27">
        <v>3270</v>
      </c>
      <c r="W1038" s="27" t="s">
        <v>108</v>
      </c>
      <c r="X1038" s="88" t="s">
        <v>60</v>
      </c>
    </row>
    <row r="1039" spans="15:24" x14ac:dyDescent="0.25">
      <c r="O1039" s="37"/>
      <c r="P1039" s="175"/>
      <c r="T1039" s="29">
        <v>2884</v>
      </c>
      <c r="U1039" s="27" t="s">
        <v>1341</v>
      </c>
      <c r="V1039" s="27">
        <v>3280</v>
      </c>
      <c r="W1039" s="27" t="s">
        <v>1242</v>
      </c>
      <c r="X1039" s="88" t="s">
        <v>60</v>
      </c>
    </row>
    <row r="1040" spans="15:24" x14ac:dyDescent="0.25">
      <c r="O1040" s="37"/>
      <c r="P1040" s="175"/>
      <c r="T1040" s="29">
        <v>2886</v>
      </c>
      <c r="U1040" s="27" t="s">
        <v>869</v>
      </c>
      <c r="V1040" s="27">
        <v>3030</v>
      </c>
      <c r="W1040" s="27" t="s">
        <v>70</v>
      </c>
      <c r="X1040" s="88" t="s">
        <v>65</v>
      </c>
    </row>
    <row r="1041" spans="15:24" x14ac:dyDescent="0.25">
      <c r="O1041" s="37"/>
      <c r="P1041" s="175"/>
      <c r="T1041" s="29">
        <v>2887</v>
      </c>
      <c r="U1041" s="27" t="s">
        <v>703</v>
      </c>
      <c r="V1041" s="27">
        <v>3160</v>
      </c>
      <c r="W1041" s="27" t="s">
        <v>1256</v>
      </c>
      <c r="X1041" s="88" t="s">
        <v>74</v>
      </c>
    </row>
    <row r="1042" spans="15:24" x14ac:dyDescent="0.25">
      <c r="O1042" s="37"/>
      <c r="P1042" s="175"/>
      <c r="T1042" s="29">
        <v>2888</v>
      </c>
      <c r="U1042" s="27" t="s">
        <v>870</v>
      </c>
      <c r="V1042" s="27">
        <v>3030</v>
      </c>
      <c r="W1042" s="27" t="s">
        <v>70</v>
      </c>
      <c r="X1042" s="88" t="s">
        <v>65</v>
      </c>
    </row>
    <row r="1043" spans="15:24" x14ac:dyDescent="0.25">
      <c r="O1043" s="37"/>
      <c r="P1043" s="175"/>
      <c r="T1043" s="29">
        <v>2889</v>
      </c>
      <c r="U1043" s="27" t="s">
        <v>1288</v>
      </c>
      <c r="V1043" s="27">
        <v>3270</v>
      </c>
      <c r="W1043" s="27" t="s">
        <v>108</v>
      </c>
      <c r="X1043" s="88" t="s">
        <v>60</v>
      </c>
    </row>
    <row r="1044" spans="15:24" x14ac:dyDescent="0.25">
      <c r="O1044" s="37"/>
      <c r="P1044" s="175"/>
      <c r="T1044" s="29">
        <v>2891</v>
      </c>
      <c r="U1044" s="27" t="s">
        <v>871</v>
      </c>
      <c r="V1044" s="27">
        <v>3100</v>
      </c>
      <c r="W1044" s="27" t="s">
        <v>196</v>
      </c>
      <c r="X1044" s="88" t="s">
        <v>65</v>
      </c>
    </row>
    <row r="1045" spans="15:24" x14ac:dyDescent="0.25">
      <c r="O1045" s="37"/>
      <c r="P1045" s="175"/>
      <c r="T1045" s="29">
        <v>2893</v>
      </c>
      <c r="U1045" s="27" t="s">
        <v>1342</v>
      </c>
      <c r="V1045" s="27">
        <v>3120</v>
      </c>
      <c r="W1045" s="27" t="s">
        <v>1246</v>
      </c>
      <c r="X1045" s="88" t="s">
        <v>60</v>
      </c>
    </row>
    <row r="1046" spans="15:24" x14ac:dyDescent="0.25">
      <c r="O1046" s="37"/>
      <c r="P1046" s="175"/>
      <c r="T1046" s="29">
        <v>2894</v>
      </c>
      <c r="U1046" s="27" t="s">
        <v>872</v>
      </c>
      <c r="V1046" s="27">
        <v>3310</v>
      </c>
      <c r="W1046" s="27" t="s">
        <v>90</v>
      </c>
      <c r="X1046" s="88" t="s">
        <v>62</v>
      </c>
    </row>
    <row r="1047" spans="15:24" x14ac:dyDescent="0.25">
      <c r="O1047" s="37"/>
      <c r="P1047" s="175"/>
      <c r="T1047" s="29">
        <v>2897</v>
      </c>
      <c r="U1047" s="27" t="s">
        <v>873</v>
      </c>
      <c r="V1047" s="27">
        <v>3050</v>
      </c>
      <c r="W1047" s="27" t="s">
        <v>57</v>
      </c>
      <c r="X1047" s="88" t="s">
        <v>54</v>
      </c>
    </row>
    <row r="1048" spans="15:24" x14ac:dyDescent="0.25">
      <c r="O1048" s="37"/>
      <c r="P1048" s="175"/>
      <c r="T1048" s="29">
        <v>2901</v>
      </c>
      <c r="U1048" s="27" t="s">
        <v>874</v>
      </c>
      <c r="V1048" s="27">
        <v>3260</v>
      </c>
      <c r="W1048" s="27" t="s">
        <v>61</v>
      </c>
      <c r="X1048" s="88" t="s">
        <v>62</v>
      </c>
    </row>
    <row r="1049" spans="15:24" x14ac:dyDescent="0.25">
      <c r="O1049" s="37"/>
      <c r="P1049" s="175"/>
      <c r="T1049" s="29">
        <v>2904</v>
      </c>
      <c r="U1049" s="27" t="s">
        <v>875</v>
      </c>
      <c r="V1049" s="27">
        <v>3090</v>
      </c>
      <c r="W1049" s="27" t="s">
        <v>82</v>
      </c>
      <c r="X1049" s="88" t="s">
        <v>65</v>
      </c>
    </row>
    <row r="1050" spans="15:24" x14ac:dyDescent="0.25">
      <c r="O1050" s="37"/>
      <c r="P1050" s="175"/>
      <c r="T1050" s="29">
        <v>2905</v>
      </c>
      <c r="U1050" s="27" t="s">
        <v>876</v>
      </c>
      <c r="V1050" s="27">
        <v>3080</v>
      </c>
      <c r="W1050" s="27" t="s">
        <v>72</v>
      </c>
      <c r="X1050" s="88" t="s">
        <v>60</v>
      </c>
    </row>
    <row r="1051" spans="15:24" x14ac:dyDescent="0.25">
      <c r="O1051" s="37"/>
      <c r="P1051" s="175"/>
      <c r="T1051" s="29">
        <v>2906</v>
      </c>
      <c r="U1051" s="27" t="s">
        <v>877</v>
      </c>
      <c r="V1051" s="27">
        <v>3180</v>
      </c>
      <c r="W1051" s="27" t="s">
        <v>146</v>
      </c>
      <c r="X1051" s="88" t="s">
        <v>62</v>
      </c>
    </row>
    <row r="1052" spans="15:24" x14ac:dyDescent="0.25">
      <c r="O1052" s="37"/>
      <c r="P1052" s="175"/>
      <c r="T1052" s="29">
        <v>2907</v>
      </c>
      <c r="U1052" s="27" t="s">
        <v>1915</v>
      </c>
      <c r="V1052" s="27">
        <v>3120</v>
      </c>
      <c r="W1052" s="27" t="s">
        <v>1246</v>
      </c>
      <c r="X1052" s="88" t="s">
        <v>60</v>
      </c>
    </row>
    <row r="1053" spans="15:24" x14ac:dyDescent="0.25">
      <c r="O1053" s="37"/>
      <c r="P1053" s="175"/>
      <c r="T1053" s="29">
        <v>2910</v>
      </c>
      <c r="U1053" s="27" t="s">
        <v>878</v>
      </c>
      <c r="V1053" s="27">
        <v>3210</v>
      </c>
      <c r="W1053" s="27" t="s">
        <v>126</v>
      </c>
      <c r="X1053" s="88" t="s">
        <v>65</v>
      </c>
    </row>
    <row r="1054" spans="15:24" x14ac:dyDescent="0.25">
      <c r="O1054" s="37"/>
      <c r="P1054" s="175"/>
      <c r="T1054" s="29">
        <v>2916</v>
      </c>
      <c r="U1054" s="27" t="s">
        <v>879</v>
      </c>
      <c r="V1054" s="27">
        <v>3120</v>
      </c>
      <c r="W1054" s="27" t="s">
        <v>1246</v>
      </c>
      <c r="X1054" s="88" t="s">
        <v>60</v>
      </c>
    </row>
    <row r="1055" spans="15:24" x14ac:dyDescent="0.25">
      <c r="O1055" s="37"/>
      <c r="P1055" s="175"/>
      <c r="T1055" s="29">
        <v>2917</v>
      </c>
      <c r="U1055" s="27" t="s">
        <v>880</v>
      </c>
      <c r="V1055" s="27">
        <v>3050</v>
      </c>
      <c r="W1055" s="27" t="s">
        <v>57</v>
      </c>
      <c r="X1055" s="88" t="s">
        <v>54</v>
      </c>
    </row>
    <row r="1056" spans="15:24" x14ac:dyDescent="0.25">
      <c r="O1056" s="37"/>
      <c r="P1056" s="175"/>
      <c r="T1056" s="29">
        <v>2918</v>
      </c>
      <c r="U1056" s="27" t="s">
        <v>881</v>
      </c>
      <c r="V1056" s="27">
        <v>3060</v>
      </c>
      <c r="W1056" s="27" t="s">
        <v>1251</v>
      </c>
      <c r="X1056" s="88" t="s">
        <v>65</v>
      </c>
    </row>
    <row r="1057" spans="15:24" x14ac:dyDescent="0.25">
      <c r="O1057" s="37"/>
      <c r="P1057" s="175"/>
      <c r="T1057" s="29">
        <v>2919</v>
      </c>
      <c r="U1057" s="27" t="s">
        <v>1916</v>
      </c>
      <c r="V1057" s="27">
        <v>3080</v>
      </c>
      <c r="W1057" s="27" t="s">
        <v>72</v>
      </c>
      <c r="X1057" s="88" t="s">
        <v>60</v>
      </c>
    </row>
    <row r="1058" spans="15:24" x14ac:dyDescent="0.25">
      <c r="O1058" s="37"/>
      <c r="P1058" s="175"/>
      <c r="T1058" s="29">
        <v>2920</v>
      </c>
      <c r="U1058" s="27" t="s">
        <v>882</v>
      </c>
      <c r="V1058" s="27">
        <v>3090</v>
      </c>
      <c r="W1058" s="27" t="s">
        <v>82</v>
      </c>
      <c r="X1058" s="88" t="s">
        <v>65</v>
      </c>
    </row>
    <row r="1059" spans="15:24" x14ac:dyDescent="0.25">
      <c r="O1059" s="37"/>
      <c r="P1059" s="175"/>
      <c r="T1059" s="29">
        <v>2921</v>
      </c>
      <c r="U1059" s="27" t="s">
        <v>883</v>
      </c>
      <c r="V1059" s="27">
        <v>3280</v>
      </c>
      <c r="W1059" s="27" t="s">
        <v>1242</v>
      </c>
      <c r="X1059" s="88" t="s">
        <v>60</v>
      </c>
    </row>
    <row r="1060" spans="15:24" x14ac:dyDescent="0.25">
      <c r="O1060" s="37"/>
      <c r="P1060" s="175"/>
      <c r="T1060" s="29">
        <v>2924</v>
      </c>
      <c r="U1060" s="27" t="s">
        <v>884</v>
      </c>
      <c r="V1060" s="27">
        <v>3280</v>
      </c>
      <c r="W1060" s="27" t="s">
        <v>1242</v>
      </c>
      <c r="X1060" s="88" t="s">
        <v>60</v>
      </c>
    </row>
    <row r="1061" spans="15:24" x14ac:dyDescent="0.25">
      <c r="O1061" s="37"/>
      <c r="P1061" s="175"/>
      <c r="T1061" s="29">
        <v>2925</v>
      </c>
      <c r="U1061" s="27" t="s">
        <v>885</v>
      </c>
      <c r="V1061" s="27">
        <v>3230</v>
      </c>
      <c r="W1061" s="27" t="s">
        <v>1261</v>
      </c>
      <c r="X1061" s="88" t="s">
        <v>62</v>
      </c>
    </row>
    <row r="1062" spans="15:24" x14ac:dyDescent="0.25">
      <c r="O1062" s="37"/>
      <c r="P1062" s="175"/>
      <c r="T1062" s="29">
        <v>2927</v>
      </c>
      <c r="U1062" s="27" t="s">
        <v>886</v>
      </c>
      <c r="V1062" s="27">
        <v>3040</v>
      </c>
      <c r="W1062" s="27" t="s">
        <v>81</v>
      </c>
      <c r="X1062" s="88" t="s">
        <v>65</v>
      </c>
    </row>
    <row r="1063" spans="15:24" x14ac:dyDescent="0.25">
      <c r="O1063" s="37"/>
      <c r="P1063" s="175"/>
      <c r="T1063" s="29">
        <v>2928</v>
      </c>
      <c r="U1063" s="27" t="s">
        <v>887</v>
      </c>
      <c r="V1063" s="27">
        <v>3280</v>
      </c>
      <c r="W1063" s="27" t="s">
        <v>1242</v>
      </c>
      <c r="X1063" s="88" t="s">
        <v>60</v>
      </c>
    </row>
    <row r="1064" spans="15:24" x14ac:dyDescent="0.25">
      <c r="O1064" s="37"/>
      <c r="P1064" s="175"/>
      <c r="T1064" s="29">
        <v>2929</v>
      </c>
      <c r="U1064" s="27" t="s">
        <v>887</v>
      </c>
      <c r="V1064" s="27">
        <v>3290</v>
      </c>
      <c r="W1064" s="27" t="s">
        <v>1262</v>
      </c>
      <c r="X1064" s="88" t="s">
        <v>62</v>
      </c>
    </row>
    <row r="1065" spans="15:24" x14ac:dyDescent="0.25">
      <c r="O1065" s="37"/>
      <c r="P1065" s="175"/>
      <c r="T1065" s="29">
        <v>2932</v>
      </c>
      <c r="U1065" s="27" t="s">
        <v>888</v>
      </c>
      <c r="V1065" s="27">
        <v>3050</v>
      </c>
      <c r="W1065" s="27" t="s">
        <v>57</v>
      </c>
      <c r="X1065" s="88" t="s">
        <v>54</v>
      </c>
    </row>
    <row r="1066" spans="15:24" x14ac:dyDescent="0.25">
      <c r="O1066" s="37"/>
      <c r="P1066" s="175"/>
      <c r="T1066" s="29">
        <v>2933</v>
      </c>
      <c r="U1066" s="27" t="s">
        <v>588</v>
      </c>
      <c r="V1066" s="27">
        <v>3270</v>
      </c>
      <c r="W1066" s="27" t="s">
        <v>108</v>
      </c>
      <c r="X1066" s="88" t="s">
        <v>60</v>
      </c>
    </row>
    <row r="1067" spans="15:24" x14ac:dyDescent="0.25">
      <c r="O1067" s="37"/>
      <c r="P1067" s="175"/>
      <c r="T1067" s="29">
        <v>2934</v>
      </c>
      <c r="U1067" s="27" t="s">
        <v>889</v>
      </c>
      <c r="V1067" s="27">
        <v>3180</v>
      </c>
      <c r="W1067" s="27" t="s">
        <v>146</v>
      </c>
      <c r="X1067" s="88" t="s">
        <v>62</v>
      </c>
    </row>
    <row r="1068" spans="15:24" x14ac:dyDescent="0.25">
      <c r="O1068" s="37"/>
      <c r="P1068" s="175"/>
      <c r="T1068" s="29">
        <v>2939</v>
      </c>
      <c r="U1068" s="27" t="s">
        <v>333</v>
      </c>
      <c r="V1068" s="27">
        <v>3090</v>
      </c>
      <c r="W1068" s="27" t="s">
        <v>82</v>
      </c>
      <c r="X1068" s="88" t="s">
        <v>65</v>
      </c>
    </row>
    <row r="1069" spans="15:24" x14ac:dyDescent="0.25">
      <c r="O1069" s="37"/>
      <c r="P1069" s="175"/>
      <c r="T1069" s="29">
        <v>2941</v>
      </c>
      <c r="U1069" s="27" t="s">
        <v>890</v>
      </c>
      <c r="V1069" s="27">
        <v>3110</v>
      </c>
      <c r="W1069" s="27" t="s">
        <v>190</v>
      </c>
      <c r="X1069" s="88" t="s">
        <v>65</v>
      </c>
    </row>
    <row r="1070" spans="15:24" x14ac:dyDescent="0.25">
      <c r="O1070" s="37"/>
      <c r="P1070" s="175"/>
      <c r="T1070" s="29">
        <v>2943</v>
      </c>
      <c r="U1070" s="27" t="s">
        <v>891</v>
      </c>
      <c r="V1070" s="27">
        <v>3170</v>
      </c>
      <c r="W1070" s="27" t="s">
        <v>1247</v>
      </c>
      <c r="X1070" s="88" t="s">
        <v>74</v>
      </c>
    </row>
    <row r="1071" spans="15:24" x14ac:dyDescent="0.25">
      <c r="O1071" s="37"/>
      <c r="P1071" s="175"/>
      <c r="T1071" s="29">
        <v>2946</v>
      </c>
      <c r="U1071" s="27" t="s">
        <v>892</v>
      </c>
      <c r="V1071" s="27">
        <v>3290</v>
      </c>
      <c r="W1071" s="27" t="s">
        <v>1262</v>
      </c>
      <c r="X1071" s="88" t="s">
        <v>62</v>
      </c>
    </row>
    <row r="1072" spans="15:24" x14ac:dyDescent="0.25">
      <c r="O1072" s="37"/>
      <c r="P1072" s="175"/>
      <c r="T1072" s="29">
        <v>2947</v>
      </c>
      <c r="U1072" s="27" t="s">
        <v>893</v>
      </c>
      <c r="V1072" s="27">
        <v>3050</v>
      </c>
      <c r="W1072" s="27" t="s">
        <v>57</v>
      </c>
      <c r="X1072" s="88" t="s">
        <v>54</v>
      </c>
    </row>
    <row r="1073" spans="15:24" x14ac:dyDescent="0.25">
      <c r="O1073" s="37"/>
      <c r="P1073" s="175"/>
      <c r="T1073" s="29">
        <v>2949</v>
      </c>
      <c r="U1073" s="27" t="s">
        <v>894</v>
      </c>
      <c r="V1073" s="27">
        <v>3300</v>
      </c>
      <c r="W1073" s="27" t="s">
        <v>1254</v>
      </c>
      <c r="X1073" s="88" t="s">
        <v>60</v>
      </c>
    </row>
    <row r="1074" spans="15:24" x14ac:dyDescent="0.25">
      <c r="O1074" s="37"/>
      <c r="P1074" s="175"/>
      <c r="T1074" s="29">
        <v>2951</v>
      </c>
      <c r="U1074" s="27" t="s">
        <v>895</v>
      </c>
      <c r="V1074" s="27">
        <v>3120</v>
      </c>
      <c r="W1074" s="27" t="s">
        <v>1246</v>
      </c>
      <c r="X1074" s="88" t="s">
        <v>60</v>
      </c>
    </row>
    <row r="1075" spans="15:24" x14ac:dyDescent="0.25">
      <c r="O1075" s="37"/>
      <c r="P1075" s="175"/>
      <c r="T1075" s="29">
        <v>2954</v>
      </c>
      <c r="U1075" s="27" t="s">
        <v>1343</v>
      </c>
      <c r="V1075" s="27">
        <v>3150</v>
      </c>
      <c r="W1075" s="27" t="s">
        <v>86</v>
      </c>
      <c r="X1075" s="88" t="s">
        <v>65</v>
      </c>
    </row>
    <row r="1076" spans="15:24" x14ac:dyDescent="0.25">
      <c r="O1076" s="37"/>
      <c r="P1076" s="175"/>
      <c r="T1076" s="29">
        <v>2955</v>
      </c>
      <c r="U1076" s="27" t="s">
        <v>896</v>
      </c>
      <c r="V1076" s="27">
        <v>3070</v>
      </c>
      <c r="W1076" s="27" t="s">
        <v>73</v>
      </c>
      <c r="X1076" s="88" t="s">
        <v>54</v>
      </c>
    </row>
    <row r="1077" spans="15:24" x14ac:dyDescent="0.25">
      <c r="O1077" s="37"/>
      <c r="P1077" s="175"/>
      <c r="T1077" s="29">
        <v>2956</v>
      </c>
      <c r="U1077" s="27" t="s">
        <v>897</v>
      </c>
      <c r="V1077" s="27">
        <v>3140</v>
      </c>
      <c r="W1077" s="27" t="s">
        <v>139</v>
      </c>
      <c r="X1077" s="88" t="s">
        <v>65</v>
      </c>
    </row>
    <row r="1078" spans="15:24" x14ac:dyDescent="0.25">
      <c r="O1078" s="37"/>
      <c r="P1078" s="175"/>
      <c r="T1078" s="29">
        <v>2957</v>
      </c>
      <c r="U1078" s="27" t="s">
        <v>898</v>
      </c>
      <c r="V1078" s="27">
        <v>3260</v>
      </c>
      <c r="W1078" s="27" t="s">
        <v>61</v>
      </c>
      <c r="X1078" s="88" t="s">
        <v>62</v>
      </c>
    </row>
    <row r="1079" spans="15:24" x14ac:dyDescent="0.25">
      <c r="O1079" s="37"/>
      <c r="P1079" s="175"/>
      <c r="T1079" s="29">
        <v>2958</v>
      </c>
      <c r="U1079" s="27" t="s">
        <v>899</v>
      </c>
      <c r="V1079" s="27">
        <v>3060</v>
      </c>
      <c r="W1079" s="27" t="s">
        <v>1251</v>
      </c>
      <c r="X1079" s="88" t="s">
        <v>65</v>
      </c>
    </row>
    <row r="1080" spans="15:24" x14ac:dyDescent="0.25">
      <c r="O1080" s="37"/>
      <c r="P1080" s="175"/>
      <c r="T1080" s="29">
        <v>2960</v>
      </c>
      <c r="U1080" s="27" t="s">
        <v>900</v>
      </c>
      <c r="V1080" s="27">
        <v>3070</v>
      </c>
      <c r="W1080" s="27" t="s">
        <v>73</v>
      </c>
      <c r="X1080" s="88" t="s">
        <v>54</v>
      </c>
    </row>
    <row r="1081" spans="15:24" x14ac:dyDescent="0.25">
      <c r="O1081" s="37"/>
      <c r="P1081" s="175"/>
      <c r="T1081" s="29">
        <v>2961</v>
      </c>
      <c r="U1081" s="27" t="s">
        <v>901</v>
      </c>
      <c r="V1081" s="27">
        <v>3170</v>
      </c>
      <c r="W1081" s="27" t="s">
        <v>1247</v>
      </c>
      <c r="X1081" s="88" t="s">
        <v>74</v>
      </c>
    </row>
    <row r="1082" spans="15:24" x14ac:dyDescent="0.25">
      <c r="O1082" s="37"/>
      <c r="P1082" s="175"/>
      <c r="T1082" s="29">
        <v>2963</v>
      </c>
      <c r="U1082" s="27" t="s">
        <v>902</v>
      </c>
      <c r="V1082" s="27">
        <v>3210</v>
      </c>
      <c r="W1082" s="27" t="s">
        <v>126</v>
      </c>
      <c r="X1082" s="88" t="s">
        <v>65</v>
      </c>
    </row>
    <row r="1083" spans="15:24" x14ac:dyDescent="0.25">
      <c r="O1083" s="37"/>
      <c r="P1083" s="175"/>
      <c r="T1083" s="29">
        <v>2964</v>
      </c>
      <c r="U1083" s="27" t="s">
        <v>1344</v>
      </c>
      <c r="V1083" s="27">
        <v>3080</v>
      </c>
      <c r="W1083" s="27" t="s">
        <v>72</v>
      </c>
      <c r="X1083" s="88" t="s">
        <v>60</v>
      </c>
    </row>
    <row r="1084" spans="15:24" x14ac:dyDescent="0.25">
      <c r="O1084" s="37"/>
      <c r="P1084" s="175"/>
      <c r="T1084" s="29">
        <v>2965</v>
      </c>
      <c r="U1084" s="27" t="s">
        <v>903</v>
      </c>
      <c r="V1084" s="27">
        <v>3280</v>
      </c>
      <c r="W1084" s="27" t="s">
        <v>1242</v>
      </c>
      <c r="X1084" s="88" t="s">
        <v>60</v>
      </c>
    </row>
    <row r="1085" spans="15:24" x14ac:dyDescent="0.25">
      <c r="O1085" s="37"/>
      <c r="P1085" s="175"/>
      <c r="T1085" s="29">
        <v>2966</v>
      </c>
      <c r="U1085" s="27" t="s">
        <v>1719</v>
      </c>
      <c r="V1085" s="27">
        <v>3140</v>
      </c>
      <c r="W1085" s="27" t="s">
        <v>139</v>
      </c>
      <c r="X1085" s="88" t="s">
        <v>65</v>
      </c>
    </row>
    <row r="1086" spans="15:24" x14ac:dyDescent="0.25">
      <c r="O1086" s="37"/>
      <c r="P1086" s="175"/>
      <c r="T1086" s="29">
        <v>2967</v>
      </c>
      <c r="U1086" s="27" t="s">
        <v>904</v>
      </c>
      <c r="V1086" s="27">
        <v>3190</v>
      </c>
      <c r="W1086" s="27" t="s">
        <v>1248</v>
      </c>
      <c r="X1086" s="88" t="s">
        <v>76</v>
      </c>
    </row>
    <row r="1087" spans="15:24" x14ac:dyDescent="0.25">
      <c r="O1087" s="37"/>
      <c r="P1087" s="175"/>
      <c r="T1087" s="29">
        <v>2968</v>
      </c>
      <c r="U1087" s="27" t="s">
        <v>842</v>
      </c>
      <c r="V1087" s="27">
        <v>3260</v>
      </c>
      <c r="W1087" s="27" t="s">
        <v>61</v>
      </c>
      <c r="X1087" s="88" t="s">
        <v>62</v>
      </c>
    </row>
    <row r="1088" spans="15:24" x14ac:dyDescent="0.25">
      <c r="O1088" s="37"/>
      <c r="P1088" s="175"/>
      <c r="T1088" s="29">
        <v>2969</v>
      </c>
      <c r="U1088" s="27" t="s">
        <v>905</v>
      </c>
      <c r="V1088" s="27">
        <v>3280</v>
      </c>
      <c r="W1088" s="27" t="s">
        <v>1242</v>
      </c>
      <c r="X1088" s="88" t="s">
        <v>60</v>
      </c>
    </row>
    <row r="1089" spans="15:24" x14ac:dyDescent="0.25">
      <c r="O1089" s="37"/>
      <c r="P1089" s="175"/>
      <c r="T1089" s="29">
        <v>2971</v>
      </c>
      <c r="U1089" s="27" t="s">
        <v>1345</v>
      </c>
      <c r="V1089" s="27">
        <v>3050</v>
      </c>
      <c r="W1089" s="27" t="s">
        <v>57</v>
      </c>
      <c r="X1089" s="88" t="s">
        <v>54</v>
      </c>
    </row>
    <row r="1090" spans="15:24" x14ac:dyDescent="0.25">
      <c r="O1090" s="37"/>
      <c r="P1090" s="175"/>
      <c r="T1090" s="29">
        <v>2973</v>
      </c>
      <c r="U1090" s="27" t="s">
        <v>906</v>
      </c>
      <c r="V1090" s="27">
        <v>3130</v>
      </c>
      <c r="W1090" s="27" t="s">
        <v>68</v>
      </c>
      <c r="X1090" s="88" t="s">
        <v>65</v>
      </c>
    </row>
    <row r="1091" spans="15:24" x14ac:dyDescent="0.25">
      <c r="O1091" s="37"/>
      <c r="P1091" s="175"/>
      <c r="T1091" s="29">
        <v>2976</v>
      </c>
      <c r="U1091" s="27" t="s">
        <v>907</v>
      </c>
      <c r="V1091" s="27">
        <v>3050</v>
      </c>
      <c r="W1091" s="27" t="s">
        <v>57</v>
      </c>
      <c r="X1091" s="88" t="s">
        <v>54</v>
      </c>
    </row>
    <row r="1092" spans="15:24" x14ac:dyDescent="0.25">
      <c r="O1092" s="37"/>
      <c r="P1092" s="175"/>
      <c r="T1092" s="29">
        <v>2977</v>
      </c>
      <c r="U1092" s="27" t="s">
        <v>908</v>
      </c>
      <c r="V1092" s="27">
        <v>3120</v>
      </c>
      <c r="W1092" s="27" t="s">
        <v>1246</v>
      </c>
      <c r="X1092" s="88" t="s">
        <v>60</v>
      </c>
    </row>
    <row r="1093" spans="15:24" x14ac:dyDescent="0.25">
      <c r="O1093" s="37"/>
      <c r="P1093" s="175"/>
      <c r="T1093" s="29">
        <v>2978</v>
      </c>
      <c r="U1093" s="27" t="s">
        <v>909</v>
      </c>
      <c r="V1093" s="27">
        <v>3061</v>
      </c>
      <c r="W1093" s="27" t="s">
        <v>1838</v>
      </c>
      <c r="X1093" s="88" t="s">
        <v>78</v>
      </c>
    </row>
    <row r="1094" spans="15:24" x14ac:dyDescent="0.25">
      <c r="O1094" s="37"/>
      <c r="P1094" s="175"/>
      <c r="T1094" s="29">
        <v>2979</v>
      </c>
      <c r="U1094" s="27" t="s">
        <v>910</v>
      </c>
      <c r="V1094" s="27">
        <v>3010</v>
      </c>
      <c r="W1094" s="27" t="s">
        <v>53</v>
      </c>
      <c r="X1094" s="88" t="s">
        <v>54</v>
      </c>
    </row>
    <row r="1095" spans="15:24" x14ac:dyDescent="0.25">
      <c r="O1095" s="37"/>
      <c r="P1095" s="175"/>
      <c r="T1095" s="29">
        <v>2980</v>
      </c>
      <c r="U1095" s="27" t="s">
        <v>911</v>
      </c>
      <c r="V1095" s="27">
        <v>3170</v>
      </c>
      <c r="W1095" s="27" t="s">
        <v>1247</v>
      </c>
      <c r="X1095" s="88" t="s">
        <v>74</v>
      </c>
    </row>
    <row r="1096" spans="15:24" x14ac:dyDescent="0.25">
      <c r="O1096" s="37"/>
      <c r="P1096" s="175"/>
      <c r="T1096" s="29">
        <v>2981</v>
      </c>
      <c r="U1096" s="27" t="s">
        <v>912</v>
      </c>
      <c r="V1096" s="27">
        <v>3010</v>
      </c>
      <c r="W1096" s="27" t="s">
        <v>53</v>
      </c>
      <c r="X1096" s="88" t="s">
        <v>54</v>
      </c>
    </row>
    <row r="1097" spans="15:24" x14ac:dyDescent="0.25">
      <c r="O1097" s="37"/>
      <c r="P1097" s="175"/>
      <c r="T1097" s="29">
        <v>2982</v>
      </c>
      <c r="U1097" s="27" t="s">
        <v>913</v>
      </c>
      <c r="V1097" s="27">
        <v>3230</v>
      </c>
      <c r="W1097" s="27" t="s">
        <v>1261</v>
      </c>
      <c r="X1097" s="88" t="s">
        <v>62</v>
      </c>
    </row>
    <row r="1098" spans="15:24" x14ac:dyDescent="0.25">
      <c r="O1098" s="37"/>
      <c r="P1098" s="175"/>
      <c r="T1098" s="29">
        <v>2983</v>
      </c>
      <c r="U1098" s="27" t="s">
        <v>860</v>
      </c>
      <c r="V1098" s="27">
        <v>3070</v>
      </c>
      <c r="W1098" s="27" t="s">
        <v>73</v>
      </c>
      <c r="X1098" s="88" t="s">
        <v>54</v>
      </c>
    </row>
    <row r="1099" spans="15:24" x14ac:dyDescent="0.25">
      <c r="O1099" s="37"/>
      <c r="P1099" s="175"/>
      <c r="T1099" s="29">
        <v>2984</v>
      </c>
      <c r="U1099" s="27" t="s">
        <v>914</v>
      </c>
      <c r="V1099" s="27">
        <v>3280</v>
      </c>
      <c r="W1099" s="27" t="s">
        <v>1242</v>
      </c>
      <c r="X1099" s="88" t="s">
        <v>60</v>
      </c>
    </row>
    <row r="1100" spans="15:24" x14ac:dyDescent="0.25">
      <c r="O1100" s="37"/>
      <c r="P1100" s="175"/>
      <c r="T1100" s="29">
        <v>2985</v>
      </c>
      <c r="U1100" s="27" t="s">
        <v>914</v>
      </c>
      <c r="V1100" s="27">
        <v>3290</v>
      </c>
      <c r="W1100" s="27" t="s">
        <v>1262</v>
      </c>
      <c r="X1100" s="88" t="s">
        <v>62</v>
      </c>
    </row>
    <row r="1101" spans="15:24" x14ac:dyDescent="0.25">
      <c r="O1101" s="37"/>
      <c r="P1101" s="175"/>
      <c r="T1101" s="29">
        <v>2999</v>
      </c>
      <c r="U1101" s="27" t="s">
        <v>1720</v>
      </c>
      <c r="V1101" s="27">
        <v>3280</v>
      </c>
      <c r="W1101" s="27" t="s">
        <v>1242</v>
      </c>
      <c r="X1101" s="88" t="s">
        <v>60</v>
      </c>
    </row>
    <row r="1102" spans="15:24" x14ac:dyDescent="0.25">
      <c r="O1102" s="37"/>
      <c r="P1102" s="175"/>
      <c r="T1102" s="29">
        <v>3001</v>
      </c>
      <c r="U1102" s="27" t="s">
        <v>1346</v>
      </c>
      <c r="V1102" s="27">
        <v>3260</v>
      </c>
      <c r="W1102" s="27" t="s">
        <v>61</v>
      </c>
      <c r="X1102" s="88" t="s">
        <v>62</v>
      </c>
    </row>
    <row r="1103" spans="15:24" x14ac:dyDescent="0.25">
      <c r="O1103" s="37"/>
      <c r="P1103" s="175"/>
      <c r="T1103" s="29">
        <v>3011</v>
      </c>
      <c r="U1103" s="27" t="s">
        <v>915</v>
      </c>
      <c r="V1103" s="27">
        <v>3050</v>
      </c>
      <c r="W1103" s="27" t="s">
        <v>57</v>
      </c>
      <c r="X1103" s="88" t="s">
        <v>54</v>
      </c>
    </row>
    <row r="1104" spans="15:24" x14ac:dyDescent="0.25">
      <c r="O1104" s="37"/>
      <c r="P1104" s="175"/>
      <c r="T1104" s="29">
        <v>3014</v>
      </c>
      <c r="U1104" s="27" t="s">
        <v>1347</v>
      </c>
      <c r="V1104" s="27">
        <v>3210</v>
      </c>
      <c r="W1104" s="27" t="s">
        <v>126</v>
      </c>
      <c r="X1104" s="88" t="s">
        <v>65</v>
      </c>
    </row>
    <row r="1105" spans="15:24" x14ac:dyDescent="0.25">
      <c r="O1105" s="37"/>
      <c r="P1105" s="175"/>
      <c r="T1105" s="29">
        <v>3015</v>
      </c>
      <c r="U1105" s="27" t="s">
        <v>1940</v>
      </c>
      <c r="V1105" s="27">
        <v>3050</v>
      </c>
      <c r="W1105" s="27" t="s">
        <v>57</v>
      </c>
      <c r="X1105" s="88" t="s">
        <v>54</v>
      </c>
    </row>
    <row r="1106" spans="15:24" x14ac:dyDescent="0.25">
      <c r="O1106" s="37"/>
      <c r="P1106" s="175"/>
      <c r="T1106" s="29">
        <v>3023</v>
      </c>
      <c r="U1106" s="27" t="s">
        <v>916</v>
      </c>
      <c r="V1106" s="27">
        <v>3240</v>
      </c>
      <c r="W1106" s="27" t="s">
        <v>77</v>
      </c>
      <c r="X1106" s="88" t="s">
        <v>60</v>
      </c>
    </row>
    <row r="1107" spans="15:24" x14ac:dyDescent="0.25">
      <c r="O1107" s="37"/>
      <c r="P1107" s="175"/>
      <c r="T1107" s="29">
        <v>3026</v>
      </c>
      <c r="U1107" s="27" t="s">
        <v>917</v>
      </c>
      <c r="V1107" s="27">
        <v>3290</v>
      </c>
      <c r="W1107" s="27" t="s">
        <v>1262</v>
      </c>
      <c r="X1107" s="88" t="s">
        <v>62</v>
      </c>
    </row>
    <row r="1108" spans="15:24" x14ac:dyDescent="0.25">
      <c r="O1108" s="37"/>
      <c r="P1108" s="175"/>
      <c r="T1108" s="29">
        <v>3027</v>
      </c>
      <c r="U1108" s="27" t="s">
        <v>1917</v>
      </c>
      <c r="V1108" s="27">
        <v>3060</v>
      </c>
      <c r="W1108" s="27" t="s">
        <v>1251</v>
      </c>
      <c r="X1108" s="88" t="s">
        <v>65</v>
      </c>
    </row>
    <row r="1109" spans="15:24" x14ac:dyDescent="0.25">
      <c r="O1109" s="37"/>
      <c r="P1109" s="175"/>
      <c r="T1109" s="29">
        <v>3028</v>
      </c>
      <c r="U1109" s="27" t="s">
        <v>918</v>
      </c>
      <c r="V1109" s="27">
        <v>3070</v>
      </c>
      <c r="W1109" s="27" t="s">
        <v>73</v>
      </c>
      <c r="X1109" s="88" t="s">
        <v>54</v>
      </c>
    </row>
    <row r="1110" spans="15:24" x14ac:dyDescent="0.25">
      <c r="O1110" s="37"/>
      <c r="P1110" s="175"/>
      <c r="T1110" s="29">
        <v>3029</v>
      </c>
      <c r="U1110" s="27" t="s">
        <v>919</v>
      </c>
      <c r="V1110" s="27">
        <v>3180</v>
      </c>
      <c r="W1110" s="27" t="s">
        <v>146</v>
      </c>
      <c r="X1110" s="88" t="s">
        <v>62</v>
      </c>
    </row>
    <row r="1111" spans="15:24" x14ac:dyDescent="0.25">
      <c r="O1111" s="37"/>
      <c r="P1111" s="175"/>
      <c r="T1111" s="29">
        <v>3031</v>
      </c>
      <c r="U1111" s="27" t="s">
        <v>920</v>
      </c>
      <c r="V1111" s="27">
        <v>3210</v>
      </c>
      <c r="W1111" s="27" t="s">
        <v>126</v>
      </c>
      <c r="X1111" s="88" t="s">
        <v>65</v>
      </c>
    </row>
    <row r="1112" spans="15:24" x14ac:dyDescent="0.25">
      <c r="O1112" s="37"/>
      <c r="P1112" s="175"/>
      <c r="T1112" s="29">
        <v>3038</v>
      </c>
      <c r="U1112" s="27" t="s">
        <v>921</v>
      </c>
      <c r="V1112" s="27">
        <v>3230</v>
      </c>
      <c r="W1112" s="27" t="s">
        <v>1261</v>
      </c>
      <c r="X1112" s="88" t="s">
        <v>62</v>
      </c>
    </row>
    <row r="1113" spans="15:24" x14ac:dyDescent="0.25">
      <c r="O1113" s="37"/>
      <c r="P1113" s="175"/>
      <c r="T1113" s="29">
        <v>3041</v>
      </c>
      <c r="U1113" s="27" t="s">
        <v>1348</v>
      </c>
      <c r="V1113" s="27">
        <v>3280</v>
      </c>
      <c r="W1113" s="27" t="s">
        <v>1242</v>
      </c>
      <c r="X1113" s="88" t="s">
        <v>60</v>
      </c>
    </row>
    <row r="1114" spans="15:24" x14ac:dyDescent="0.25">
      <c r="O1114" s="37"/>
      <c r="P1114" s="175"/>
      <c r="T1114" s="29">
        <v>3042</v>
      </c>
      <c r="U1114" s="27" t="s">
        <v>922</v>
      </c>
      <c r="V1114" s="27">
        <v>3080</v>
      </c>
      <c r="W1114" s="27" t="s">
        <v>72</v>
      </c>
      <c r="X1114" s="88" t="s">
        <v>60</v>
      </c>
    </row>
    <row r="1115" spans="15:24" x14ac:dyDescent="0.25">
      <c r="O1115" s="37"/>
      <c r="P1115" s="175"/>
      <c r="T1115" s="29">
        <v>3043</v>
      </c>
      <c r="U1115" s="27" t="s">
        <v>923</v>
      </c>
      <c r="V1115" s="27">
        <v>3040</v>
      </c>
      <c r="W1115" s="27" t="s">
        <v>81</v>
      </c>
      <c r="X1115" s="88" t="s">
        <v>65</v>
      </c>
    </row>
    <row r="1116" spans="15:24" x14ac:dyDescent="0.25">
      <c r="O1116" s="37"/>
      <c r="P1116" s="175"/>
      <c r="T1116" s="29">
        <v>3048</v>
      </c>
      <c r="U1116" s="27" t="s">
        <v>237</v>
      </c>
      <c r="V1116" s="27">
        <v>3180</v>
      </c>
      <c r="W1116" s="27" t="s">
        <v>146</v>
      </c>
      <c r="X1116" s="88" t="s">
        <v>62</v>
      </c>
    </row>
    <row r="1117" spans="15:24" x14ac:dyDescent="0.25">
      <c r="O1117" s="37"/>
      <c r="P1117" s="175"/>
      <c r="T1117" s="29">
        <v>3049</v>
      </c>
      <c r="U1117" s="27" t="s">
        <v>919</v>
      </c>
      <c r="V1117" s="27">
        <v>3280</v>
      </c>
      <c r="W1117" s="27" t="s">
        <v>1242</v>
      </c>
      <c r="X1117" s="88" t="s">
        <v>60</v>
      </c>
    </row>
    <row r="1118" spans="15:24" x14ac:dyDescent="0.25">
      <c r="O1118" s="37"/>
      <c r="P1118" s="175"/>
      <c r="T1118" s="29">
        <v>3050</v>
      </c>
      <c r="U1118" s="27" t="s">
        <v>1349</v>
      </c>
      <c r="V1118" s="27">
        <v>3080</v>
      </c>
      <c r="W1118" s="27" t="s">
        <v>72</v>
      </c>
      <c r="X1118" s="88" t="s">
        <v>60</v>
      </c>
    </row>
    <row r="1119" spans="15:24" x14ac:dyDescent="0.25">
      <c r="O1119" s="37"/>
      <c r="P1119" s="175"/>
      <c r="T1119" s="29">
        <v>3052</v>
      </c>
      <c r="U1119" s="27" t="s">
        <v>923</v>
      </c>
      <c r="V1119" s="27">
        <v>3070</v>
      </c>
      <c r="W1119" s="27" t="s">
        <v>73</v>
      </c>
      <c r="X1119" s="88" t="s">
        <v>54</v>
      </c>
    </row>
    <row r="1120" spans="15:24" x14ac:dyDescent="0.25">
      <c r="O1120" s="37"/>
      <c r="P1120" s="175"/>
      <c r="T1120" s="29">
        <v>3059</v>
      </c>
      <c r="U1120" s="27" t="s">
        <v>924</v>
      </c>
      <c r="V1120" s="27">
        <v>3200</v>
      </c>
      <c r="W1120" s="27" t="s">
        <v>103</v>
      </c>
      <c r="X1120" s="88" t="s">
        <v>60</v>
      </c>
    </row>
    <row r="1121" spans="15:24" x14ac:dyDescent="0.25">
      <c r="O1121" s="37"/>
      <c r="P1121" s="175"/>
      <c r="T1121" s="29">
        <v>3065</v>
      </c>
      <c r="U1121" s="27" t="s">
        <v>925</v>
      </c>
      <c r="V1121" s="27">
        <v>3280</v>
      </c>
      <c r="W1121" s="27" t="s">
        <v>1242</v>
      </c>
      <c r="X1121" s="88" t="s">
        <v>60</v>
      </c>
    </row>
    <row r="1122" spans="15:24" x14ac:dyDescent="0.25">
      <c r="O1122" s="37"/>
      <c r="P1122" s="175"/>
      <c r="T1122" s="29">
        <v>3067</v>
      </c>
      <c r="U1122" s="27" t="s">
        <v>926</v>
      </c>
      <c r="V1122" s="27">
        <v>3230</v>
      </c>
      <c r="W1122" s="27" t="s">
        <v>1261</v>
      </c>
      <c r="X1122" s="88" t="s">
        <v>62</v>
      </c>
    </row>
    <row r="1123" spans="15:24" x14ac:dyDescent="0.25">
      <c r="O1123" s="37"/>
      <c r="P1123" s="175"/>
      <c r="T1123" s="29">
        <v>3075</v>
      </c>
      <c r="U1123" s="27" t="s">
        <v>927</v>
      </c>
      <c r="V1123" s="27">
        <v>3090</v>
      </c>
      <c r="W1123" s="27" t="s">
        <v>82</v>
      </c>
      <c r="X1123" s="88" t="s">
        <v>65</v>
      </c>
    </row>
    <row r="1124" spans="15:24" x14ac:dyDescent="0.25">
      <c r="O1124" s="37"/>
      <c r="P1124" s="175"/>
      <c r="T1124" s="29">
        <v>3077</v>
      </c>
      <c r="U1124" s="27" t="s">
        <v>919</v>
      </c>
      <c r="V1124" s="27">
        <v>3090</v>
      </c>
      <c r="W1124" s="27" t="s">
        <v>82</v>
      </c>
      <c r="X1124" s="88" t="s">
        <v>65</v>
      </c>
    </row>
    <row r="1125" spans="15:24" x14ac:dyDescent="0.25">
      <c r="O1125" s="37"/>
      <c r="P1125" s="175"/>
      <c r="T1125" s="29">
        <v>3078</v>
      </c>
      <c r="U1125" s="27" t="s">
        <v>1350</v>
      </c>
      <c r="V1125" s="27">
        <v>3040</v>
      </c>
      <c r="W1125" s="27" t="s">
        <v>81</v>
      </c>
      <c r="X1125" s="88" t="s">
        <v>65</v>
      </c>
    </row>
    <row r="1126" spans="15:24" x14ac:dyDescent="0.25">
      <c r="O1126" s="37"/>
      <c r="P1126" s="175"/>
      <c r="T1126" s="29">
        <v>3080</v>
      </c>
      <c r="U1126" s="27" t="s">
        <v>928</v>
      </c>
      <c r="V1126" s="27">
        <v>3010</v>
      </c>
      <c r="W1126" s="27" t="s">
        <v>53</v>
      </c>
      <c r="X1126" s="88" t="s">
        <v>54</v>
      </c>
    </row>
    <row r="1127" spans="15:24" x14ac:dyDescent="0.25">
      <c r="O1127" s="37"/>
      <c r="P1127" s="175"/>
      <c r="T1127" s="29">
        <v>3081</v>
      </c>
      <c r="U1127" s="27" t="s">
        <v>1351</v>
      </c>
      <c r="V1127" s="27">
        <v>3190</v>
      </c>
      <c r="W1127" s="27" t="s">
        <v>1248</v>
      </c>
      <c r="X1127" s="88" t="s">
        <v>76</v>
      </c>
    </row>
    <row r="1128" spans="15:24" x14ac:dyDescent="0.25">
      <c r="O1128" s="37"/>
      <c r="P1128" s="175"/>
      <c r="T1128" s="29">
        <v>3083</v>
      </c>
      <c r="U1128" s="27" t="s">
        <v>929</v>
      </c>
      <c r="V1128" s="27">
        <v>3010</v>
      </c>
      <c r="W1128" s="27" t="s">
        <v>53</v>
      </c>
      <c r="X1128" s="88" t="s">
        <v>54</v>
      </c>
    </row>
    <row r="1129" spans="15:24" x14ac:dyDescent="0.25">
      <c r="O1129" s="37"/>
      <c r="P1129" s="175"/>
      <c r="T1129" s="29">
        <v>3084</v>
      </c>
      <c r="U1129" s="27" t="s">
        <v>1721</v>
      </c>
      <c r="V1129" s="27">
        <v>3020</v>
      </c>
      <c r="W1129" s="27" t="s">
        <v>64</v>
      </c>
      <c r="X1129" s="88" t="s">
        <v>65</v>
      </c>
    </row>
    <row r="1130" spans="15:24" x14ac:dyDescent="0.25">
      <c r="O1130" s="37"/>
      <c r="P1130" s="175"/>
      <c r="T1130" s="29">
        <v>3094</v>
      </c>
      <c r="U1130" s="27" t="s">
        <v>931</v>
      </c>
      <c r="V1130" s="27">
        <v>3070</v>
      </c>
      <c r="W1130" s="27" t="s">
        <v>73</v>
      </c>
      <c r="X1130" s="88" t="s">
        <v>54</v>
      </c>
    </row>
    <row r="1131" spans="15:24" x14ac:dyDescent="0.25">
      <c r="O1131" s="37"/>
      <c r="P1131" s="175"/>
      <c r="T1131" s="29">
        <v>3095</v>
      </c>
      <c r="U1131" s="27" t="s">
        <v>932</v>
      </c>
      <c r="V1131" s="27">
        <v>3280</v>
      </c>
      <c r="W1131" s="27" t="s">
        <v>1242</v>
      </c>
      <c r="X1131" s="88" t="s">
        <v>60</v>
      </c>
    </row>
    <row r="1132" spans="15:24" x14ac:dyDescent="0.25">
      <c r="O1132" s="37"/>
      <c r="P1132" s="175"/>
      <c r="T1132" s="29">
        <v>3097</v>
      </c>
      <c r="U1132" s="27" t="s">
        <v>933</v>
      </c>
      <c r="V1132" s="27">
        <v>3240</v>
      </c>
      <c r="W1132" s="27" t="s">
        <v>77</v>
      </c>
      <c r="X1132" s="88" t="s">
        <v>60</v>
      </c>
    </row>
    <row r="1133" spans="15:24" x14ac:dyDescent="0.25">
      <c r="O1133" s="37"/>
      <c r="P1133" s="175"/>
      <c r="T1133" s="29">
        <v>3100</v>
      </c>
      <c r="U1133" s="27" t="s">
        <v>934</v>
      </c>
      <c r="V1133" s="27">
        <v>3020</v>
      </c>
      <c r="W1133" s="27" t="s">
        <v>64</v>
      </c>
      <c r="X1133" s="88" t="s">
        <v>65</v>
      </c>
    </row>
    <row r="1134" spans="15:24" x14ac:dyDescent="0.25">
      <c r="O1134" s="37"/>
      <c r="P1134" s="175"/>
      <c r="T1134" s="29">
        <v>3104</v>
      </c>
      <c r="U1134" s="27" t="s">
        <v>935</v>
      </c>
      <c r="V1134" s="27">
        <v>3130</v>
      </c>
      <c r="W1134" s="27" t="s">
        <v>68</v>
      </c>
      <c r="X1134" s="88" t="s">
        <v>65</v>
      </c>
    </row>
    <row r="1135" spans="15:24" x14ac:dyDescent="0.25">
      <c r="O1135" s="37"/>
      <c r="P1135" s="175"/>
      <c r="T1135" s="29">
        <v>3105</v>
      </c>
      <c r="U1135" s="27" t="s">
        <v>936</v>
      </c>
      <c r="V1135" s="27">
        <v>3290</v>
      </c>
      <c r="W1135" s="27" t="s">
        <v>1262</v>
      </c>
      <c r="X1135" s="88" t="s">
        <v>62</v>
      </c>
    </row>
    <row r="1136" spans="15:24" x14ac:dyDescent="0.25">
      <c r="O1136" s="37"/>
      <c r="P1136" s="175"/>
      <c r="T1136" s="29">
        <v>3107</v>
      </c>
      <c r="U1136" s="27" t="s">
        <v>937</v>
      </c>
      <c r="V1136" s="27">
        <v>3050</v>
      </c>
      <c r="W1136" s="27" t="s">
        <v>57</v>
      </c>
      <c r="X1136" s="88" t="s">
        <v>54</v>
      </c>
    </row>
    <row r="1137" spans="15:24" x14ac:dyDescent="0.25">
      <c r="O1137" s="37"/>
      <c r="P1137" s="175"/>
      <c r="T1137" s="29">
        <v>3108</v>
      </c>
      <c r="U1137" s="27" t="s">
        <v>1352</v>
      </c>
      <c r="V1137" s="27">
        <v>3090</v>
      </c>
      <c r="W1137" s="27" t="s">
        <v>82</v>
      </c>
      <c r="X1137" s="88" t="s">
        <v>65</v>
      </c>
    </row>
    <row r="1138" spans="15:24" x14ac:dyDescent="0.25">
      <c r="O1138" s="37"/>
      <c r="P1138" s="175"/>
      <c r="T1138" s="29">
        <v>3111</v>
      </c>
      <c r="U1138" s="27" t="s">
        <v>1905</v>
      </c>
      <c r="V1138" s="27">
        <v>3260</v>
      </c>
      <c r="W1138" s="27" t="s">
        <v>61</v>
      </c>
      <c r="X1138" s="88" t="s">
        <v>62</v>
      </c>
    </row>
    <row r="1139" spans="15:24" x14ac:dyDescent="0.25">
      <c r="O1139" s="37"/>
      <c r="P1139" s="175"/>
      <c r="T1139" s="29">
        <v>3114</v>
      </c>
      <c r="U1139" s="27" t="s">
        <v>919</v>
      </c>
      <c r="V1139" s="27">
        <v>3170</v>
      </c>
      <c r="W1139" s="27" t="s">
        <v>1247</v>
      </c>
      <c r="X1139" s="88" t="s">
        <v>74</v>
      </c>
    </row>
    <row r="1140" spans="15:24" x14ac:dyDescent="0.25">
      <c r="O1140" s="37"/>
      <c r="P1140" s="175"/>
      <c r="T1140" s="29">
        <v>3115</v>
      </c>
      <c r="U1140" s="27" t="s">
        <v>938</v>
      </c>
      <c r="V1140" s="27">
        <v>3050</v>
      </c>
      <c r="W1140" s="27" t="s">
        <v>57</v>
      </c>
      <c r="X1140" s="88" t="s">
        <v>54</v>
      </c>
    </row>
    <row r="1141" spans="15:24" x14ac:dyDescent="0.25">
      <c r="O1141" s="37"/>
      <c r="P1141" s="175"/>
      <c r="T1141" s="29">
        <v>3116</v>
      </c>
      <c r="U1141" s="27" t="s">
        <v>939</v>
      </c>
      <c r="V1141" s="27">
        <v>3030</v>
      </c>
      <c r="W1141" s="27" t="s">
        <v>70</v>
      </c>
      <c r="X1141" s="88" t="s">
        <v>65</v>
      </c>
    </row>
    <row r="1142" spans="15:24" x14ac:dyDescent="0.25">
      <c r="O1142" s="37"/>
      <c r="P1142" s="175"/>
      <c r="T1142" s="29">
        <v>3117</v>
      </c>
      <c r="U1142" s="27" t="s">
        <v>940</v>
      </c>
      <c r="V1142" s="27">
        <v>3210</v>
      </c>
      <c r="W1142" s="27" t="s">
        <v>126</v>
      </c>
      <c r="X1142" s="88" t="s">
        <v>65</v>
      </c>
    </row>
    <row r="1143" spans="15:24" x14ac:dyDescent="0.25">
      <c r="O1143" s="37"/>
      <c r="P1143" s="175"/>
      <c r="T1143" s="29">
        <v>3119</v>
      </c>
      <c r="U1143" s="27" t="s">
        <v>1353</v>
      </c>
      <c r="V1143" s="27">
        <v>3070</v>
      </c>
      <c r="W1143" s="27" t="s">
        <v>73</v>
      </c>
      <c r="X1143" s="88" t="s">
        <v>54</v>
      </c>
    </row>
    <row r="1144" spans="15:24" x14ac:dyDescent="0.25">
      <c r="O1144" s="37"/>
      <c r="P1144" s="175"/>
      <c r="T1144" s="29">
        <v>3126</v>
      </c>
      <c r="U1144" s="27" t="s">
        <v>941</v>
      </c>
      <c r="V1144" s="27">
        <v>3030</v>
      </c>
      <c r="W1144" s="27" t="s">
        <v>70</v>
      </c>
      <c r="X1144" s="88" t="s">
        <v>65</v>
      </c>
    </row>
    <row r="1145" spans="15:24" x14ac:dyDescent="0.25">
      <c r="O1145" s="37"/>
      <c r="P1145" s="175"/>
      <c r="T1145" s="29">
        <v>3128</v>
      </c>
      <c r="U1145" s="27" t="s">
        <v>930</v>
      </c>
      <c r="V1145" s="27">
        <v>3180</v>
      </c>
      <c r="W1145" s="27" t="s">
        <v>146</v>
      </c>
      <c r="X1145" s="88" t="s">
        <v>62</v>
      </c>
    </row>
    <row r="1146" spans="15:24" x14ac:dyDescent="0.25">
      <c r="O1146" s="37"/>
      <c r="P1146" s="175"/>
      <c r="T1146" s="29">
        <v>3129</v>
      </c>
      <c r="U1146" s="27" t="s">
        <v>942</v>
      </c>
      <c r="V1146" s="27">
        <v>3040</v>
      </c>
      <c r="W1146" s="27" t="s">
        <v>81</v>
      </c>
      <c r="X1146" s="88" t="s">
        <v>65</v>
      </c>
    </row>
    <row r="1147" spans="15:24" x14ac:dyDescent="0.25">
      <c r="O1147" s="37"/>
      <c r="P1147" s="175"/>
      <c r="T1147" s="29">
        <v>3130</v>
      </c>
      <c r="U1147" s="27" t="s">
        <v>785</v>
      </c>
      <c r="V1147" s="27">
        <v>3280</v>
      </c>
      <c r="W1147" s="27" t="s">
        <v>1242</v>
      </c>
      <c r="X1147" s="88" t="s">
        <v>60</v>
      </c>
    </row>
    <row r="1148" spans="15:24" x14ac:dyDescent="0.25">
      <c r="O1148" s="37"/>
      <c r="P1148" s="175"/>
      <c r="T1148" s="29">
        <v>3132</v>
      </c>
      <c r="U1148" s="27" t="s">
        <v>943</v>
      </c>
      <c r="V1148" s="27">
        <v>3210</v>
      </c>
      <c r="W1148" s="27" t="s">
        <v>126</v>
      </c>
      <c r="X1148" s="88" t="s">
        <v>65</v>
      </c>
    </row>
    <row r="1149" spans="15:24" x14ac:dyDescent="0.25">
      <c r="O1149" s="37"/>
      <c r="P1149" s="175"/>
      <c r="T1149" s="29">
        <v>3136</v>
      </c>
      <c r="U1149" s="27" t="s">
        <v>944</v>
      </c>
      <c r="V1149" s="27">
        <v>3010</v>
      </c>
      <c r="W1149" s="27" t="s">
        <v>53</v>
      </c>
      <c r="X1149" s="88" t="s">
        <v>54</v>
      </c>
    </row>
    <row r="1150" spans="15:24" x14ac:dyDescent="0.25">
      <c r="O1150" s="37"/>
      <c r="P1150" s="175"/>
      <c r="T1150" s="29">
        <v>3138</v>
      </c>
      <c r="U1150" s="27" t="s">
        <v>945</v>
      </c>
      <c r="V1150" s="27">
        <v>3110</v>
      </c>
      <c r="W1150" s="27" t="s">
        <v>190</v>
      </c>
      <c r="X1150" s="88" t="s">
        <v>65</v>
      </c>
    </row>
    <row r="1151" spans="15:24" x14ac:dyDescent="0.25">
      <c r="O1151" s="37"/>
      <c r="P1151" s="175"/>
      <c r="T1151" s="29">
        <v>3141</v>
      </c>
      <c r="U1151" s="27" t="s">
        <v>946</v>
      </c>
      <c r="V1151" s="27">
        <v>3280</v>
      </c>
      <c r="W1151" s="27" t="s">
        <v>1242</v>
      </c>
      <c r="X1151" s="88" t="s">
        <v>60</v>
      </c>
    </row>
    <row r="1152" spans="15:24" x14ac:dyDescent="0.25">
      <c r="O1152" s="37"/>
      <c r="P1152" s="175"/>
      <c r="T1152" s="29">
        <v>3142</v>
      </c>
      <c r="U1152" s="27" t="s">
        <v>947</v>
      </c>
      <c r="V1152" s="27">
        <v>3150</v>
      </c>
      <c r="W1152" s="27" t="s">
        <v>86</v>
      </c>
      <c r="X1152" s="88" t="s">
        <v>65</v>
      </c>
    </row>
    <row r="1153" spans="15:24" x14ac:dyDescent="0.25">
      <c r="O1153" s="37"/>
      <c r="P1153" s="175"/>
      <c r="T1153" s="29">
        <v>3143</v>
      </c>
      <c r="U1153" s="27" t="s">
        <v>948</v>
      </c>
      <c r="V1153" s="27">
        <v>3180</v>
      </c>
      <c r="W1153" s="27" t="s">
        <v>146</v>
      </c>
      <c r="X1153" s="88" t="s">
        <v>62</v>
      </c>
    </row>
    <row r="1154" spans="15:24" x14ac:dyDescent="0.25">
      <c r="O1154" s="37"/>
      <c r="P1154" s="175"/>
      <c r="T1154" s="29">
        <v>3146</v>
      </c>
      <c r="U1154" s="27" t="s">
        <v>949</v>
      </c>
      <c r="V1154" s="27">
        <v>3061</v>
      </c>
      <c r="W1154" s="27" t="s">
        <v>1838</v>
      </c>
      <c r="X1154" s="88" t="s">
        <v>78</v>
      </c>
    </row>
    <row r="1155" spans="15:24" x14ac:dyDescent="0.25">
      <c r="O1155" s="37"/>
      <c r="P1155" s="175"/>
      <c r="T1155" s="29">
        <v>3149</v>
      </c>
      <c r="U1155" s="27" t="s">
        <v>950</v>
      </c>
      <c r="V1155" s="27">
        <v>3120</v>
      </c>
      <c r="W1155" s="27" t="s">
        <v>1246</v>
      </c>
      <c r="X1155" s="88" t="s">
        <v>60</v>
      </c>
    </row>
    <row r="1156" spans="15:24" x14ac:dyDescent="0.25">
      <c r="O1156" s="37"/>
      <c r="P1156" s="175"/>
      <c r="T1156" s="29">
        <v>3153</v>
      </c>
      <c r="U1156" s="27" t="s">
        <v>951</v>
      </c>
      <c r="V1156" s="27">
        <v>3090</v>
      </c>
      <c r="W1156" s="27" t="s">
        <v>82</v>
      </c>
      <c r="X1156" s="88" t="s">
        <v>65</v>
      </c>
    </row>
    <row r="1157" spans="15:24" x14ac:dyDescent="0.25">
      <c r="O1157" s="37"/>
      <c r="P1157" s="175"/>
      <c r="T1157" s="29">
        <v>3154</v>
      </c>
      <c r="U1157" s="27" t="s">
        <v>952</v>
      </c>
      <c r="V1157" s="27">
        <v>3050</v>
      </c>
      <c r="W1157" s="27" t="s">
        <v>57</v>
      </c>
      <c r="X1157" s="88" t="s">
        <v>54</v>
      </c>
    </row>
    <row r="1158" spans="15:24" x14ac:dyDescent="0.25">
      <c r="O1158" s="37"/>
      <c r="P1158" s="175"/>
      <c r="T1158" s="29">
        <v>3156</v>
      </c>
      <c r="U1158" s="27" t="s">
        <v>953</v>
      </c>
      <c r="V1158" s="27">
        <v>3080</v>
      </c>
      <c r="W1158" s="27" t="s">
        <v>72</v>
      </c>
      <c r="X1158" s="88" t="s">
        <v>60</v>
      </c>
    </row>
    <row r="1159" spans="15:24" x14ac:dyDescent="0.25">
      <c r="O1159" s="37"/>
      <c r="P1159" s="175"/>
      <c r="T1159" s="29">
        <v>3158</v>
      </c>
      <c r="U1159" s="27" t="s">
        <v>1904</v>
      </c>
      <c r="V1159" s="27">
        <v>3090</v>
      </c>
      <c r="W1159" s="27" t="s">
        <v>82</v>
      </c>
      <c r="X1159" s="88" t="s">
        <v>65</v>
      </c>
    </row>
    <row r="1160" spans="15:24" x14ac:dyDescent="0.25">
      <c r="O1160" s="37"/>
      <c r="P1160" s="175"/>
      <c r="T1160" s="29">
        <v>3159</v>
      </c>
      <c r="U1160" s="27" t="s">
        <v>954</v>
      </c>
      <c r="V1160" s="27">
        <v>3060</v>
      </c>
      <c r="W1160" s="27" t="s">
        <v>1251</v>
      </c>
      <c r="X1160" s="88" t="s">
        <v>65</v>
      </c>
    </row>
    <row r="1161" spans="15:24" x14ac:dyDescent="0.25">
      <c r="O1161" s="37"/>
      <c r="P1161" s="175"/>
      <c r="T1161" s="29">
        <v>3163</v>
      </c>
      <c r="U1161" s="27" t="s">
        <v>955</v>
      </c>
      <c r="V1161" s="27">
        <v>3260</v>
      </c>
      <c r="W1161" s="27" t="s">
        <v>61</v>
      </c>
      <c r="X1161" s="88" t="s">
        <v>62</v>
      </c>
    </row>
    <row r="1162" spans="15:24" x14ac:dyDescent="0.25">
      <c r="O1162" s="37"/>
      <c r="P1162" s="175"/>
      <c r="T1162" s="29">
        <v>3170</v>
      </c>
      <c r="U1162" s="27" t="s">
        <v>956</v>
      </c>
      <c r="V1162" s="27">
        <v>3020</v>
      </c>
      <c r="W1162" s="27" t="s">
        <v>64</v>
      </c>
      <c r="X1162" s="88" t="s">
        <v>65</v>
      </c>
    </row>
    <row r="1163" spans="15:24" x14ac:dyDescent="0.25">
      <c r="O1163" s="37"/>
      <c r="P1163" s="175"/>
      <c r="T1163" s="29">
        <v>3171</v>
      </c>
      <c r="U1163" s="27" t="s">
        <v>957</v>
      </c>
      <c r="V1163" s="27">
        <v>3050</v>
      </c>
      <c r="W1163" s="27" t="s">
        <v>57</v>
      </c>
      <c r="X1163" s="88" t="s">
        <v>54</v>
      </c>
    </row>
    <row r="1164" spans="15:24" x14ac:dyDescent="0.25">
      <c r="O1164" s="37"/>
      <c r="P1164" s="175"/>
      <c r="T1164" s="29">
        <v>3173</v>
      </c>
      <c r="U1164" s="27" t="s">
        <v>958</v>
      </c>
      <c r="V1164" s="27">
        <v>3260</v>
      </c>
      <c r="W1164" s="27" t="s">
        <v>61</v>
      </c>
      <c r="X1164" s="88" t="s">
        <v>62</v>
      </c>
    </row>
    <row r="1165" spans="15:24" x14ac:dyDescent="0.25">
      <c r="O1165" s="37"/>
      <c r="P1165" s="175"/>
      <c r="T1165" s="29">
        <v>3174</v>
      </c>
      <c r="U1165" s="27" t="s">
        <v>1354</v>
      </c>
      <c r="V1165" s="27">
        <v>3240</v>
      </c>
      <c r="W1165" s="27" t="s">
        <v>77</v>
      </c>
      <c r="X1165" s="88" t="s">
        <v>60</v>
      </c>
    </row>
    <row r="1166" spans="15:24" x14ac:dyDescent="0.25">
      <c r="O1166" s="37"/>
      <c r="P1166" s="175"/>
      <c r="T1166" s="29">
        <v>3177</v>
      </c>
      <c r="U1166" s="27" t="s">
        <v>959</v>
      </c>
      <c r="V1166" s="27">
        <v>3150</v>
      </c>
      <c r="W1166" s="27" t="s">
        <v>86</v>
      </c>
      <c r="X1166" s="88" t="s">
        <v>65</v>
      </c>
    </row>
    <row r="1167" spans="15:24" x14ac:dyDescent="0.25">
      <c r="O1167" s="37"/>
      <c r="P1167" s="175"/>
      <c r="T1167" s="29">
        <v>3179</v>
      </c>
      <c r="U1167" s="27" t="s">
        <v>960</v>
      </c>
      <c r="V1167" s="27">
        <v>3260</v>
      </c>
      <c r="W1167" s="27" t="s">
        <v>61</v>
      </c>
      <c r="X1167" s="88" t="s">
        <v>62</v>
      </c>
    </row>
    <row r="1168" spans="15:24" x14ac:dyDescent="0.25">
      <c r="O1168" s="37"/>
      <c r="P1168" s="175"/>
      <c r="T1168" s="29">
        <v>3180</v>
      </c>
      <c r="U1168" s="27" t="s">
        <v>961</v>
      </c>
      <c r="V1168" s="27">
        <v>3040</v>
      </c>
      <c r="W1168" s="27" t="s">
        <v>81</v>
      </c>
      <c r="X1168" s="88" t="s">
        <v>65</v>
      </c>
    </row>
    <row r="1169" spans="15:24" x14ac:dyDescent="0.25">
      <c r="O1169" s="37"/>
      <c r="P1169" s="175"/>
      <c r="T1169" s="29">
        <v>3181</v>
      </c>
      <c r="U1169" s="27" t="s">
        <v>962</v>
      </c>
      <c r="V1169" s="27">
        <v>3010</v>
      </c>
      <c r="W1169" s="27" t="s">
        <v>53</v>
      </c>
      <c r="X1169" s="88" t="s">
        <v>54</v>
      </c>
    </row>
    <row r="1170" spans="15:24" x14ac:dyDescent="0.25">
      <c r="O1170" s="37"/>
      <c r="P1170" s="175"/>
      <c r="T1170" s="29">
        <v>3182</v>
      </c>
      <c r="U1170" s="27" t="s">
        <v>919</v>
      </c>
      <c r="V1170" s="27">
        <v>3050</v>
      </c>
      <c r="W1170" s="27" t="s">
        <v>57</v>
      </c>
      <c r="X1170" s="88" t="s">
        <v>54</v>
      </c>
    </row>
    <row r="1171" spans="15:24" x14ac:dyDescent="0.25">
      <c r="O1171" s="37"/>
      <c r="P1171" s="175"/>
      <c r="T1171" s="29">
        <v>3183</v>
      </c>
      <c r="U1171" s="27" t="s">
        <v>919</v>
      </c>
      <c r="V1171" s="27">
        <v>3070</v>
      </c>
      <c r="W1171" s="27" t="s">
        <v>73</v>
      </c>
      <c r="X1171" s="88" t="s">
        <v>54</v>
      </c>
    </row>
    <row r="1172" spans="15:24" x14ac:dyDescent="0.25">
      <c r="O1172" s="37"/>
      <c r="P1172" s="175"/>
      <c r="T1172" s="29">
        <v>3184</v>
      </c>
      <c r="U1172" s="27" t="s">
        <v>963</v>
      </c>
      <c r="V1172" s="27">
        <v>3120</v>
      </c>
      <c r="W1172" s="27" t="s">
        <v>1246</v>
      </c>
      <c r="X1172" s="88" t="s">
        <v>60</v>
      </c>
    </row>
    <row r="1173" spans="15:24" x14ac:dyDescent="0.25">
      <c r="O1173" s="37"/>
      <c r="P1173" s="175"/>
      <c r="T1173" s="29">
        <v>3185</v>
      </c>
      <c r="U1173" s="27" t="s">
        <v>964</v>
      </c>
      <c r="V1173" s="27">
        <v>3060</v>
      </c>
      <c r="W1173" s="27" t="s">
        <v>1251</v>
      </c>
      <c r="X1173" s="88" t="s">
        <v>65</v>
      </c>
    </row>
    <row r="1174" spans="15:24" x14ac:dyDescent="0.25">
      <c r="O1174" s="37"/>
      <c r="P1174" s="175"/>
      <c r="T1174" s="29">
        <v>3186</v>
      </c>
      <c r="U1174" s="27" t="s">
        <v>965</v>
      </c>
      <c r="V1174" s="27">
        <v>3290</v>
      </c>
      <c r="W1174" s="27" t="s">
        <v>1262</v>
      </c>
      <c r="X1174" s="88" t="s">
        <v>62</v>
      </c>
    </row>
    <row r="1175" spans="15:24" x14ac:dyDescent="0.25">
      <c r="O1175" s="37"/>
      <c r="P1175" s="175"/>
      <c r="T1175" s="29">
        <v>3187</v>
      </c>
      <c r="U1175" s="27" t="s">
        <v>966</v>
      </c>
      <c r="V1175" s="27">
        <v>3170</v>
      </c>
      <c r="W1175" s="27" t="s">
        <v>1247</v>
      </c>
      <c r="X1175" s="88" t="s">
        <v>74</v>
      </c>
    </row>
    <row r="1176" spans="15:24" x14ac:dyDescent="0.25">
      <c r="O1176" s="37"/>
      <c r="P1176" s="175"/>
      <c r="T1176" s="29">
        <v>3190</v>
      </c>
      <c r="U1176" s="27" t="s">
        <v>967</v>
      </c>
      <c r="V1176" s="27">
        <v>3180</v>
      </c>
      <c r="W1176" s="27" t="s">
        <v>146</v>
      </c>
      <c r="X1176" s="88" t="s">
        <v>62</v>
      </c>
    </row>
    <row r="1177" spans="15:24" x14ac:dyDescent="0.25">
      <c r="O1177" s="37"/>
      <c r="P1177" s="175"/>
      <c r="T1177" s="29">
        <v>3192</v>
      </c>
      <c r="U1177" s="27" t="s">
        <v>968</v>
      </c>
      <c r="V1177" s="27">
        <v>3050</v>
      </c>
      <c r="W1177" s="27" t="s">
        <v>57</v>
      </c>
      <c r="X1177" s="88" t="s">
        <v>54</v>
      </c>
    </row>
    <row r="1178" spans="15:24" x14ac:dyDescent="0.25">
      <c r="O1178" s="37"/>
      <c r="P1178" s="175"/>
      <c r="T1178" s="29">
        <v>3198</v>
      </c>
      <c r="U1178" s="27" t="s">
        <v>969</v>
      </c>
      <c r="V1178" s="27">
        <v>3090</v>
      </c>
      <c r="W1178" s="27" t="s">
        <v>82</v>
      </c>
      <c r="X1178" s="88" t="s">
        <v>65</v>
      </c>
    </row>
    <row r="1179" spans="15:24" x14ac:dyDescent="0.25">
      <c r="O1179" s="37"/>
      <c r="P1179" s="175"/>
      <c r="T1179" s="29">
        <v>3202</v>
      </c>
      <c r="U1179" s="27" t="s">
        <v>970</v>
      </c>
      <c r="V1179" s="27">
        <v>3070</v>
      </c>
      <c r="W1179" s="27" t="s">
        <v>73</v>
      </c>
      <c r="X1179" s="88" t="s">
        <v>54</v>
      </c>
    </row>
    <row r="1180" spans="15:24" x14ac:dyDescent="0.25">
      <c r="O1180" s="37"/>
      <c r="P1180" s="175"/>
      <c r="T1180" s="29">
        <v>3203</v>
      </c>
      <c r="U1180" s="27" t="s">
        <v>971</v>
      </c>
      <c r="V1180" s="27">
        <v>3050</v>
      </c>
      <c r="W1180" s="27" t="s">
        <v>57</v>
      </c>
      <c r="X1180" s="88" t="s">
        <v>54</v>
      </c>
    </row>
    <row r="1181" spans="15:24" x14ac:dyDescent="0.25">
      <c r="O1181" s="37"/>
      <c r="P1181" s="175"/>
      <c r="T1181" s="29">
        <v>3205</v>
      </c>
      <c r="U1181" s="27" t="s">
        <v>972</v>
      </c>
      <c r="V1181" s="27">
        <v>3020</v>
      </c>
      <c r="W1181" s="27" t="s">
        <v>64</v>
      </c>
      <c r="X1181" s="88" t="s">
        <v>65</v>
      </c>
    </row>
    <row r="1182" spans="15:24" x14ac:dyDescent="0.25">
      <c r="O1182" s="37"/>
      <c r="P1182" s="175"/>
      <c r="T1182" s="29">
        <v>3207</v>
      </c>
      <c r="U1182" s="27" t="s">
        <v>973</v>
      </c>
      <c r="V1182" s="27">
        <v>3070</v>
      </c>
      <c r="W1182" s="27" t="s">
        <v>73</v>
      </c>
      <c r="X1182" s="88" t="s">
        <v>54</v>
      </c>
    </row>
    <row r="1183" spans="15:24" x14ac:dyDescent="0.25">
      <c r="O1183" s="37"/>
      <c r="P1183" s="175"/>
      <c r="T1183" s="29">
        <v>3209</v>
      </c>
      <c r="U1183" s="27" t="s">
        <v>974</v>
      </c>
      <c r="V1183" s="27">
        <v>3260</v>
      </c>
      <c r="W1183" s="27" t="s">
        <v>61</v>
      </c>
      <c r="X1183" s="88" t="s">
        <v>62</v>
      </c>
    </row>
    <row r="1184" spans="15:24" x14ac:dyDescent="0.25">
      <c r="O1184" s="37"/>
      <c r="P1184" s="175"/>
      <c r="T1184" s="29">
        <v>3210</v>
      </c>
      <c r="U1184" s="27" t="s">
        <v>975</v>
      </c>
      <c r="V1184" s="27">
        <v>3080</v>
      </c>
      <c r="W1184" s="27" t="s">
        <v>72</v>
      </c>
      <c r="X1184" s="88" t="s">
        <v>60</v>
      </c>
    </row>
    <row r="1185" spans="15:24" x14ac:dyDescent="0.25">
      <c r="O1185" s="37"/>
      <c r="P1185" s="175"/>
      <c r="T1185" s="29">
        <v>3214</v>
      </c>
      <c r="U1185" s="27" t="s">
        <v>976</v>
      </c>
      <c r="V1185" s="27">
        <v>3070</v>
      </c>
      <c r="W1185" s="27" t="s">
        <v>73</v>
      </c>
      <c r="X1185" s="88" t="s">
        <v>54</v>
      </c>
    </row>
    <row r="1186" spans="15:24" x14ac:dyDescent="0.25">
      <c r="O1186" s="37"/>
      <c r="P1186" s="175"/>
      <c r="T1186" s="29">
        <v>3222</v>
      </c>
      <c r="U1186" s="27" t="s">
        <v>978</v>
      </c>
      <c r="V1186" s="27">
        <v>3300</v>
      </c>
      <c r="W1186" s="27" t="s">
        <v>1254</v>
      </c>
      <c r="X1186" s="88" t="s">
        <v>60</v>
      </c>
    </row>
    <row r="1187" spans="15:24" x14ac:dyDescent="0.25">
      <c r="O1187" s="37"/>
      <c r="P1187" s="175"/>
      <c r="T1187" s="29">
        <v>3224</v>
      </c>
      <c r="U1187" s="27" t="s">
        <v>979</v>
      </c>
      <c r="V1187" s="27">
        <v>3080</v>
      </c>
      <c r="W1187" s="27" t="s">
        <v>72</v>
      </c>
      <c r="X1187" s="88" t="s">
        <v>60</v>
      </c>
    </row>
    <row r="1188" spans="15:24" x14ac:dyDescent="0.25">
      <c r="O1188" s="37"/>
      <c r="P1188" s="175"/>
      <c r="T1188" s="29">
        <v>3229</v>
      </c>
      <c r="U1188" s="27" t="s">
        <v>1355</v>
      </c>
      <c r="V1188" s="27">
        <v>3300</v>
      </c>
      <c r="W1188" s="27" t="s">
        <v>1254</v>
      </c>
      <c r="X1188" s="88" t="s">
        <v>60</v>
      </c>
    </row>
    <row r="1189" spans="15:24" x14ac:dyDescent="0.25">
      <c r="O1189" s="37"/>
      <c r="P1189" s="175"/>
      <c r="T1189" s="29">
        <v>3230</v>
      </c>
      <c r="U1189" s="27" t="s">
        <v>980</v>
      </c>
      <c r="V1189" s="27">
        <v>3260</v>
      </c>
      <c r="W1189" s="27" t="s">
        <v>61</v>
      </c>
      <c r="X1189" s="88" t="s">
        <v>62</v>
      </c>
    </row>
    <row r="1190" spans="15:24" x14ac:dyDescent="0.25">
      <c r="O1190" s="37"/>
      <c r="P1190" s="175"/>
      <c r="T1190" s="29">
        <v>3232</v>
      </c>
      <c r="U1190" s="27" t="s">
        <v>981</v>
      </c>
      <c r="V1190" s="27">
        <v>3090</v>
      </c>
      <c r="W1190" s="27" t="s">
        <v>82</v>
      </c>
      <c r="X1190" s="88" t="s">
        <v>65</v>
      </c>
    </row>
    <row r="1191" spans="15:24" x14ac:dyDescent="0.25">
      <c r="O1191" s="37"/>
      <c r="P1191" s="175"/>
      <c r="T1191" s="29">
        <v>3233</v>
      </c>
      <c r="U1191" s="27" t="s">
        <v>982</v>
      </c>
      <c r="V1191" s="27">
        <v>3260</v>
      </c>
      <c r="W1191" s="27" t="s">
        <v>61</v>
      </c>
      <c r="X1191" s="88" t="s">
        <v>62</v>
      </c>
    </row>
    <row r="1192" spans="15:24" x14ac:dyDescent="0.25">
      <c r="O1192" s="37"/>
      <c r="P1192" s="175"/>
      <c r="T1192" s="29">
        <v>3235</v>
      </c>
      <c r="U1192" s="27" t="s">
        <v>983</v>
      </c>
      <c r="V1192" s="27">
        <v>3020</v>
      </c>
      <c r="W1192" s="27" t="s">
        <v>64</v>
      </c>
      <c r="X1192" s="88" t="s">
        <v>65</v>
      </c>
    </row>
    <row r="1193" spans="15:24" x14ac:dyDescent="0.25">
      <c r="O1193" s="37"/>
      <c r="P1193" s="175"/>
      <c r="T1193" s="29">
        <v>3241</v>
      </c>
      <c r="U1193" s="27" t="s">
        <v>984</v>
      </c>
      <c r="V1193" s="27">
        <v>3070</v>
      </c>
      <c r="W1193" s="27" t="s">
        <v>73</v>
      </c>
      <c r="X1193" s="88" t="s">
        <v>54</v>
      </c>
    </row>
    <row r="1194" spans="15:24" x14ac:dyDescent="0.25">
      <c r="O1194" s="37"/>
      <c r="P1194" s="175"/>
      <c r="T1194" s="29">
        <v>3244</v>
      </c>
      <c r="U1194" s="27" t="s">
        <v>985</v>
      </c>
      <c r="V1194" s="27">
        <v>3250</v>
      </c>
      <c r="W1194" s="27" t="s">
        <v>153</v>
      </c>
      <c r="X1194" s="88" t="s">
        <v>62</v>
      </c>
    </row>
    <row r="1195" spans="15:24" x14ac:dyDescent="0.25">
      <c r="O1195" s="37"/>
      <c r="P1195" s="175"/>
      <c r="T1195" s="29">
        <v>3245</v>
      </c>
      <c r="U1195" s="27" t="s">
        <v>986</v>
      </c>
      <c r="V1195" s="27">
        <v>3070</v>
      </c>
      <c r="W1195" s="27" t="s">
        <v>73</v>
      </c>
      <c r="X1195" s="88" t="s">
        <v>54</v>
      </c>
    </row>
    <row r="1196" spans="15:24" x14ac:dyDescent="0.25">
      <c r="O1196" s="37"/>
      <c r="P1196" s="175"/>
      <c r="T1196" s="29">
        <v>3246</v>
      </c>
      <c r="U1196" s="27" t="s">
        <v>1903</v>
      </c>
      <c r="V1196" s="27">
        <v>3070</v>
      </c>
      <c r="W1196" s="27" t="s">
        <v>73</v>
      </c>
      <c r="X1196" s="88" t="s">
        <v>54</v>
      </c>
    </row>
    <row r="1197" spans="15:24" x14ac:dyDescent="0.25">
      <c r="O1197" s="37"/>
      <c r="P1197" s="175"/>
      <c r="T1197" s="29">
        <v>3248</v>
      </c>
      <c r="U1197" s="27" t="s">
        <v>1356</v>
      </c>
      <c r="V1197" s="27">
        <v>3280</v>
      </c>
      <c r="W1197" s="27" t="s">
        <v>1242</v>
      </c>
      <c r="X1197" s="88" t="s">
        <v>60</v>
      </c>
    </row>
    <row r="1198" spans="15:24" x14ac:dyDescent="0.25">
      <c r="O1198" s="37"/>
      <c r="P1198" s="175"/>
      <c r="T1198" s="29">
        <v>3249</v>
      </c>
      <c r="U1198" s="27" t="s">
        <v>987</v>
      </c>
      <c r="V1198" s="27">
        <v>3290</v>
      </c>
      <c r="W1198" s="27" t="s">
        <v>1262</v>
      </c>
      <c r="X1198" s="88" t="s">
        <v>62</v>
      </c>
    </row>
    <row r="1199" spans="15:24" x14ac:dyDescent="0.25">
      <c r="O1199" s="37"/>
      <c r="P1199" s="175"/>
      <c r="T1199" s="29">
        <v>3250</v>
      </c>
      <c r="U1199" s="27" t="s">
        <v>988</v>
      </c>
      <c r="V1199" s="27">
        <v>3290</v>
      </c>
      <c r="W1199" s="27" t="s">
        <v>1262</v>
      </c>
      <c r="X1199" s="88" t="s">
        <v>62</v>
      </c>
    </row>
    <row r="1200" spans="15:24" x14ac:dyDescent="0.25">
      <c r="O1200" s="37"/>
      <c r="P1200" s="175"/>
      <c r="T1200" s="29">
        <v>3251</v>
      </c>
      <c r="U1200" s="27" t="s">
        <v>989</v>
      </c>
      <c r="V1200" s="27">
        <v>3010</v>
      </c>
      <c r="W1200" s="27" t="s">
        <v>53</v>
      </c>
      <c r="X1200" s="88" t="s">
        <v>54</v>
      </c>
    </row>
    <row r="1201" spans="15:24" x14ac:dyDescent="0.25">
      <c r="O1201" s="37"/>
      <c r="P1201" s="175"/>
      <c r="T1201" s="29">
        <v>3252</v>
      </c>
      <c r="U1201" s="27" t="s">
        <v>990</v>
      </c>
      <c r="V1201" s="27">
        <v>3050</v>
      </c>
      <c r="W1201" s="27" t="s">
        <v>57</v>
      </c>
      <c r="X1201" s="88" t="s">
        <v>54</v>
      </c>
    </row>
    <row r="1202" spans="15:24" x14ac:dyDescent="0.25">
      <c r="O1202" s="37"/>
      <c r="P1202" s="175"/>
      <c r="T1202" s="29">
        <v>3255</v>
      </c>
      <c r="U1202" s="27" t="s">
        <v>1357</v>
      </c>
      <c r="V1202" s="27">
        <v>3180</v>
      </c>
      <c r="W1202" s="27" t="s">
        <v>146</v>
      </c>
      <c r="X1202" s="88" t="s">
        <v>62</v>
      </c>
    </row>
    <row r="1203" spans="15:24" x14ac:dyDescent="0.25">
      <c r="O1203" s="37"/>
      <c r="P1203" s="175"/>
      <c r="T1203" s="29">
        <v>3256</v>
      </c>
      <c r="U1203" s="27" t="s">
        <v>1722</v>
      </c>
      <c r="V1203" s="27">
        <v>3010</v>
      </c>
      <c r="W1203" s="27" t="s">
        <v>53</v>
      </c>
      <c r="X1203" s="88" t="s">
        <v>54</v>
      </c>
    </row>
    <row r="1204" spans="15:24" x14ac:dyDescent="0.25">
      <c r="O1204" s="37"/>
      <c r="P1204" s="175"/>
      <c r="T1204" s="29">
        <v>3262</v>
      </c>
      <c r="U1204" s="27" t="s">
        <v>992</v>
      </c>
      <c r="V1204" s="27">
        <v>3200</v>
      </c>
      <c r="W1204" s="27" t="s">
        <v>103</v>
      </c>
      <c r="X1204" s="88" t="s">
        <v>60</v>
      </c>
    </row>
    <row r="1205" spans="15:24" x14ac:dyDescent="0.25">
      <c r="O1205" s="37"/>
      <c r="P1205" s="175"/>
      <c r="T1205" s="29">
        <v>3265</v>
      </c>
      <c r="U1205" s="27" t="s">
        <v>993</v>
      </c>
      <c r="V1205" s="27">
        <v>3050</v>
      </c>
      <c r="W1205" s="27" t="s">
        <v>57</v>
      </c>
      <c r="X1205" s="88" t="s">
        <v>54</v>
      </c>
    </row>
    <row r="1206" spans="15:24" x14ac:dyDescent="0.25">
      <c r="O1206" s="37"/>
      <c r="P1206" s="175"/>
      <c r="T1206" s="29">
        <v>3266</v>
      </c>
      <c r="U1206" s="27" t="s">
        <v>994</v>
      </c>
      <c r="V1206" s="27">
        <v>3260</v>
      </c>
      <c r="W1206" s="27" t="s">
        <v>61</v>
      </c>
      <c r="X1206" s="88" t="s">
        <v>62</v>
      </c>
    </row>
    <row r="1207" spans="15:24" x14ac:dyDescent="0.25">
      <c r="O1207" s="37"/>
      <c r="P1207" s="175"/>
      <c r="T1207" s="29">
        <v>3268</v>
      </c>
      <c r="U1207" s="27" t="s">
        <v>995</v>
      </c>
      <c r="V1207" s="27">
        <v>3240</v>
      </c>
      <c r="W1207" s="27" t="s">
        <v>77</v>
      </c>
      <c r="X1207" s="88" t="s">
        <v>60</v>
      </c>
    </row>
    <row r="1208" spans="15:24" x14ac:dyDescent="0.25">
      <c r="O1208" s="37"/>
      <c r="P1208" s="175"/>
      <c r="T1208" s="29">
        <v>3271</v>
      </c>
      <c r="U1208" s="27" t="s">
        <v>996</v>
      </c>
      <c r="V1208" s="27">
        <v>3070</v>
      </c>
      <c r="W1208" s="27" t="s">
        <v>73</v>
      </c>
      <c r="X1208" s="88" t="s">
        <v>54</v>
      </c>
    </row>
    <row r="1209" spans="15:24" x14ac:dyDescent="0.25">
      <c r="O1209" s="37"/>
      <c r="P1209" s="175"/>
      <c r="T1209" s="29">
        <v>3273</v>
      </c>
      <c r="U1209" s="27" t="s">
        <v>997</v>
      </c>
      <c r="V1209" s="27">
        <v>3290</v>
      </c>
      <c r="W1209" s="27" t="s">
        <v>1262</v>
      </c>
      <c r="X1209" s="88" t="s">
        <v>62</v>
      </c>
    </row>
    <row r="1210" spans="15:24" x14ac:dyDescent="0.25">
      <c r="O1210" s="37"/>
      <c r="P1210" s="175"/>
      <c r="T1210" s="29">
        <v>3276</v>
      </c>
      <c r="U1210" s="27" t="s">
        <v>1723</v>
      </c>
      <c r="V1210" s="27">
        <v>3250</v>
      </c>
      <c r="W1210" s="27" t="s">
        <v>153</v>
      </c>
      <c r="X1210" s="88" t="s">
        <v>62</v>
      </c>
    </row>
    <row r="1211" spans="15:24" x14ac:dyDescent="0.25">
      <c r="O1211" s="37"/>
      <c r="P1211" s="175"/>
      <c r="T1211" s="29">
        <v>3283</v>
      </c>
      <c r="U1211" s="27" t="s">
        <v>998</v>
      </c>
      <c r="V1211" s="27">
        <v>3090</v>
      </c>
      <c r="W1211" s="27" t="s">
        <v>82</v>
      </c>
      <c r="X1211" s="88" t="s">
        <v>65</v>
      </c>
    </row>
    <row r="1212" spans="15:24" x14ac:dyDescent="0.25">
      <c r="O1212" s="37"/>
      <c r="P1212" s="175"/>
      <c r="T1212" s="29">
        <v>3287</v>
      </c>
      <c r="U1212" s="27" t="s">
        <v>1358</v>
      </c>
      <c r="V1212" s="27">
        <v>3020</v>
      </c>
      <c r="W1212" s="27" t="s">
        <v>64</v>
      </c>
      <c r="X1212" s="88" t="s">
        <v>65</v>
      </c>
    </row>
    <row r="1213" spans="15:24" x14ac:dyDescent="0.25">
      <c r="O1213" s="37"/>
      <c r="P1213" s="175"/>
      <c r="T1213" s="29">
        <v>3293</v>
      </c>
      <c r="U1213" s="27" t="s">
        <v>999</v>
      </c>
      <c r="V1213" s="27">
        <v>3010</v>
      </c>
      <c r="W1213" s="27" t="s">
        <v>53</v>
      </c>
      <c r="X1213" s="88" t="s">
        <v>54</v>
      </c>
    </row>
    <row r="1214" spans="15:24" x14ac:dyDescent="0.25">
      <c r="O1214" s="37"/>
      <c r="P1214" s="175"/>
      <c r="T1214" s="29">
        <v>3294</v>
      </c>
      <c r="U1214" s="27" t="s">
        <v>1724</v>
      </c>
      <c r="V1214" s="27">
        <v>3090</v>
      </c>
      <c r="W1214" s="27" t="s">
        <v>82</v>
      </c>
      <c r="X1214" s="88" t="s">
        <v>65</v>
      </c>
    </row>
    <row r="1215" spans="15:24" x14ac:dyDescent="0.25">
      <c r="O1215" s="37"/>
      <c r="P1215" s="175"/>
      <c r="T1215" s="29">
        <v>3297</v>
      </c>
      <c r="U1215" s="27" t="s">
        <v>1000</v>
      </c>
      <c r="V1215" s="27">
        <v>3061</v>
      </c>
      <c r="W1215" s="27" t="s">
        <v>1838</v>
      </c>
      <c r="X1215" s="88" t="s">
        <v>78</v>
      </c>
    </row>
    <row r="1216" spans="15:24" x14ac:dyDescent="0.25">
      <c r="O1216" s="37"/>
      <c r="P1216" s="175"/>
      <c r="T1216" s="29">
        <v>3298</v>
      </c>
      <c r="U1216" s="27" t="s">
        <v>1001</v>
      </c>
      <c r="V1216" s="27">
        <v>3070</v>
      </c>
      <c r="W1216" s="27" t="s">
        <v>73</v>
      </c>
      <c r="X1216" s="88" t="s">
        <v>54</v>
      </c>
    </row>
    <row r="1217" spans="15:24" x14ac:dyDescent="0.25">
      <c r="O1217" s="37"/>
      <c r="P1217" s="175"/>
      <c r="T1217" s="29">
        <v>3300</v>
      </c>
      <c r="U1217" s="27" t="s">
        <v>1725</v>
      </c>
      <c r="V1217" s="27">
        <v>3150</v>
      </c>
      <c r="W1217" s="27" t="s">
        <v>86</v>
      </c>
      <c r="X1217" s="88" t="s">
        <v>65</v>
      </c>
    </row>
    <row r="1218" spans="15:24" x14ac:dyDescent="0.25">
      <c r="O1218" s="37"/>
      <c r="P1218" s="175"/>
      <c r="T1218" s="29">
        <v>3305</v>
      </c>
      <c r="U1218" s="27" t="s">
        <v>1002</v>
      </c>
      <c r="V1218" s="27">
        <v>3290</v>
      </c>
      <c r="W1218" s="27" t="s">
        <v>1262</v>
      </c>
      <c r="X1218" s="88" t="s">
        <v>62</v>
      </c>
    </row>
    <row r="1219" spans="15:24" x14ac:dyDescent="0.25">
      <c r="O1219" s="37"/>
      <c r="P1219" s="175"/>
      <c r="T1219" s="29">
        <v>3312</v>
      </c>
      <c r="U1219" s="27" t="s">
        <v>1003</v>
      </c>
      <c r="V1219" s="27">
        <v>3010</v>
      </c>
      <c r="W1219" s="27" t="s">
        <v>53</v>
      </c>
      <c r="X1219" s="88" t="s">
        <v>54</v>
      </c>
    </row>
    <row r="1220" spans="15:24" x14ac:dyDescent="0.25">
      <c r="O1220" s="37"/>
      <c r="P1220" s="175"/>
      <c r="T1220" s="29">
        <v>3313</v>
      </c>
      <c r="U1220" s="27" t="s">
        <v>1004</v>
      </c>
      <c r="V1220" s="27">
        <v>3230</v>
      </c>
      <c r="W1220" s="27" t="s">
        <v>1261</v>
      </c>
      <c r="X1220" s="88" t="s">
        <v>62</v>
      </c>
    </row>
    <row r="1221" spans="15:24" x14ac:dyDescent="0.25">
      <c r="O1221" s="37"/>
      <c r="P1221" s="175"/>
      <c r="T1221" s="29">
        <v>3317</v>
      </c>
      <c r="U1221" s="27" t="s">
        <v>1005</v>
      </c>
      <c r="V1221" s="27">
        <v>3210</v>
      </c>
      <c r="W1221" s="27" t="s">
        <v>126</v>
      </c>
      <c r="X1221" s="88" t="s">
        <v>65</v>
      </c>
    </row>
    <row r="1222" spans="15:24" x14ac:dyDescent="0.25">
      <c r="O1222" s="37"/>
      <c r="P1222" s="175"/>
      <c r="T1222" s="29">
        <v>3318</v>
      </c>
      <c r="U1222" s="27" t="s">
        <v>1006</v>
      </c>
      <c r="V1222" s="27">
        <v>3020</v>
      </c>
      <c r="W1222" s="27" t="s">
        <v>64</v>
      </c>
      <c r="X1222" s="88" t="s">
        <v>65</v>
      </c>
    </row>
    <row r="1223" spans="15:24" x14ac:dyDescent="0.25">
      <c r="O1223" s="37"/>
      <c r="P1223" s="175"/>
      <c r="T1223" s="29">
        <v>3321</v>
      </c>
      <c r="U1223" s="27" t="s">
        <v>1726</v>
      </c>
      <c r="V1223" s="27">
        <v>3190</v>
      </c>
      <c r="W1223" s="27" t="s">
        <v>1248</v>
      </c>
      <c r="X1223" s="88" t="s">
        <v>76</v>
      </c>
    </row>
    <row r="1224" spans="15:24" x14ac:dyDescent="0.25">
      <c r="O1224" s="37"/>
      <c r="P1224" s="175"/>
      <c r="T1224" s="29">
        <v>3322</v>
      </c>
      <c r="U1224" s="27" t="s">
        <v>1007</v>
      </c>
      <c r="V1224" s="27">
        <v>3061</v>
      </c>
      <c r="W1224" s="27" t="s">
        <v>1838</v>
      </c>
      <c r="X1224" s="88" t="s">
        <v>78</v>
      </c>
    </row>
    <row r="1225" spans="15:24" x14ac:dyDescent="0.25">
      <c r="O1225" s="37"/>
      <c r="P1225" s="175"/>
      <c r="T1225" s="29">
        <v>3323</v>
      </c>
      <c r="U1225" s="27" t="s">
        <v>1008</v>
      </c>
      <c r="V1225" s="27">
        <v>3040</v>
      </c>
      <c r="W1225" s="27" t="s">
        <v>81</v>
      </c>
      <c r="X1225" s="88" t="s">
        <v>65</v>
      </c>
    </row>
    <row r="1226" spans="15:24" x14ac:dyDescent="0.25">
      <c r="O1226" s="37"/>
      <c r="P1226" s="175"/>
      <c r="T1226" s="29">
        <v>3324</v>
      </c>
      <c r="U1226" s="27" t="s">
        <v>1359</v>
      </c>
      <c r="V1226" s="27">
        <v>3150</v>
      </c>
      <c r="W1226" s="27" t="s">
        <v>86</v>
      </c>
      <c r="X1226" s="88" t="s">
        <v>65</v>
      </c>
    </row>
    <row r="1227" spans="15:24" x14ac:dyDescent="0.25">
      <c r="O1227" s="37"/>
      <c r="P1227" s="175"/>
      <c r="T1227" s="29">
        <v>3325</v>
      </c>
      <c r="U1227" s="27" t="s">
        <v>1009</v>
      </c>
      <c r="V1227" s="27">
        <v>3050</v>
      </c>
      <c r="W1227" s="27" t="s">
        <v>57</v>
      </c>
      <c r="X1227" s="88" t="s">
        <v>54</v>
      </c>
    </row>
    <row r="1228" spans="15:24" x14ac:dyDescent="0.25">
      <c r="O1228" s="37"/>
      <c r="P1228" s="175"/>
      <c r="T1228" s="29">
        <v>3327</v>
      </c>
      <c r="U1228" s="27" t="s">
        <v>1010</v>
      </c>
      <c r="V1228" s="27">
        <v>3110</v>
      </c>
      <c r="W1228" s="27" t="s">
        <v>190</v>
      </c>
      <c r="X1228" s="88" t="s">
        <v>65</v>
      </c>
    </row>
    <row r="1229" spans="15:24" x14ac:dyDescent="0.25">
      <c r="O1229" s="37"/>
      <c r="P1229" s="175"/>
      <c r="T1229" s="29">
        <v>3328</v>
      </c>
      <c r="U1229" s="27" t="s">
        <v>1011</v>
      </c>
      <c r="V1229" s="27">
        <v>3110</v>
      </c>
      <c r="W1229" s="27" t="s">
        <v>190</v>
      </c>
      <c r="X1229" s="88" t="s">
        <v>65</v>
      </c>
    </row>
    <row r="1230" spans="15:24" x14ac:dyDescent="0.25">
      <c r="O1230" s="37"/>
      <c r="P1230" s="175"/>
      <c r="T1230" s="29">
        <v>3334</v>
      </c>
      <c r="U1230" s="27" t="s">
        <v>685</v>
      </c>
      <c r="V1230" s="27">
        <v>3210</v>
      </c>
      <c r="W1230" s="27" t="s">
        <v>126</v>
      </c>
      <c r="X1230" s="88" t="s">
        <v>65</v>
      </c>
    </row>
    <row r="1231" spans="15:24" x14ac:dyDescent="0.25">
      <c r="O1231" s="37"/>
      <c r="P1231" s="175"/>
      <c r="T1231" s="29">
        <v>3337</v>
      </c>
      <c r="U1231" s="27" t="s">
        <v>1012</v>
      </c>
      <c r="V1231" s="27">
        <v>3061</v>
      </c>
      <c r="W1231" s="27" t="s">
        <v>1838</v>
      </c>
      <c r="X1231" s="88" t="s">
        <v>78</v>
      </c>
    </row>
    <row r="1232" spans="15:24" x14ac:dyDescent="0.25">
      <c r="O1232" s="37"/>
      <c r="P1232" s="175"/>
      <c r="T1232" s="29">
        <v>3338</v>
      </c>
      <c r="U1232" s="27" t="s">
        <v>1360</v>
      </c>
      <c r="V1232" s="27">
        <v>3010</v>
      </c>
      <c r="W1232" s="27" t="s">
        <v>53</v>
      </c>
      <c r="X1232" s="88" t="s">
        <v>54</v>
      </c>
    </row>
    <row r="1233" spans="15:24" x14ac:dyDescent="0.25">
      <c r="O1233" s="37"/>
      <c r="P1233" s="175"/>
      <c r="T1233" s="29">
        <v>3339</v>
      </c>
      <c r="U1233" s="27" t="s">
        <v>1902</v>
      </c>
      <c r="V1233" s="27">
        <v>3080</v>
      </c>
      <c r="W1233" s="27" t="s">
        <v>72</v>
      </c>
      <c r="X1233" s="88" t="s">
        <v>60</v>
      </c>
    </row>
    <row r="1234" spans="15:24" x14ac:dyDescent="0.25">
      <c r="O1234" s="37"/>
      <c r="P1234" s="175"/>
      <c r="T1234" s="29">
        <v>3342</v>
      </c>
      <c r="U1234" s="27" t="s">
        <v>1013</v>
      </c>
      <c r="V1234" s="27">
        <v>3290</v>
      </c>
      <c r="W1234" s="27" t="s">
        <v>1262</v>
      </c>
      <c r="X1234" s="88" t="s">
        <v>62</v>
      </c>
    </row>
    <row r="1235" spans="15:24" x14ac:dyDescent="0.25">
      <c r="O1235" s="37"/>
      <c r="P1235" s="175"/>
      <c r="T1235" s="29">
        <v>3347</v>
      </c>
      <c r="U1235" s="27" t="s">
        <v>1014</v>
      </c>
      <c r="V1235" s="27">
        <v>3240</v>
      </c>
      <c r="W1235" s="27" t="s">
        <v>77</v>
      </c>
      <c r="X1235" s="88" t="s">
        <v>60</v>
      </c>
    </row>
    <row r="1236" spans="15:24" x14ac:dyDescent="0.25">
      <c r="O1236" s="37"/>
      <c r="P1236" s="175"/>
      <c r="T1236" s="29">
        <v>3349</v>
      </c>
      <c r="U1236" s="27" t="s">
        <v>1727</v>
      </c>
      <c r="V1236" s="27">
        <v>3210</v>
      </c>
      <c r="W1236" s="27" t="s">
        <v>126</v>
      </c>
      <c r="X1236" s="88" t="s">
        <v>65</v>
      </c>
    </row>
    <row r="1237" spans="15:24" x14ac:dyDescent="0.25">
      <c r="O1237" s="37"/>
      <c r="P1237" s="175"/>
      <c r="T1237" s="29">
        <v>3350</v>
      </c>
      <c r="U1237" s="27" t="s">
        <v>1015</v>
      </c>
      <c r="V1237" s="27">
        <v>3020</v>
      </c>
      <c r="W1237" s="27" t="s">
        <v>64</v>
      </c>
      <c r="X1237" s="88" t="s">
        <v>65</v>
      </c>
    </row>
    <row r="1238" spans="15:24" x14ac:dyDescent="0.25">
      <c r="O1238" s="37"/>
      <c r="P1238" s="175"/>
      <c r="T1238" s="29">
        <v>3351</v>
      </c>
      <c r="U1238" s="27" t="s">
        <v>1016</v>
      </c>
      <c r="V1238" s="27">
        <v>3070</v>
      </c>
      <c r="W1238" s="27" t="s">
        <v>73</v>
      </c>
      <c r="X1238" s="88" t="s">
        <v>54</v>
      </c>
    </row>
    <row r="1239" spans="15:24" x14ac:dyDescent="0.25">
      <c r="O1239" s="37"/>
      <c r="P1239" s="175"/>
      <c r="T1239" s="29">
        <v>3354</v>
      </c>
      <c r="U1239" s="27" t="s">
        <v>1017</v>
      </c>
      <c r="V1239" s="27">
        <v>3310</v>
      </c>
      <c r="W1239" s="27" t="s">
        <v>90</v>
      </c>
      <c r="X1239" s="88" t="s">
        <v>62</v>
      </c>
    </row>
    <row r="1240" spans="15:24" x14ac:dyDescent="0.25">
      <c r="O1240" s="37"/>
      <c r="P1240" s="175"/>
      <c r="T1240" s="29">
        <v>3363</v>
      </c>
      <c r="U1240" s="27" t="s">
        <v>1361</v>
      </c>
      <c r="V1240" s="27">
        <v>3070</v>
      </c>
      <c r="W1240" s="27" t="s">
        <v>73</v>
      </c>
      <c r="X1240" s="88" t="s">
        <v>54</v>
      </c>
    </row>
    <row r="1241" spans="15:24" x14ac:dyDescent="0.25">
      <c r="O1241" s="37"/>
      <c r="P1241" s="175"/>
      <c r="T1241" s="29">
        <v>3364</v>
      </c>
      <c r="U1241" s="27" t="s">
        <v>684</v>
      </c>
      <c r="V1241" s="27">
        <v>3310</v>
      </c>
      <c r="W1241" s="27" t="s">
        <v>90</v>
      </c>
      <c r="X1241" s="88" t="s">
        <v>62</v>
      </c>
    </row>
    <row r="1242" spans="15:24" x14ac:dyDescent="0.25">
      <c r="O1242" s="37"/>
      <c r="P1242" s="175"/>
      <c r="T1242" s="29">
        <v>3368</v>
      </c>
      <c r="U1242" s="27" t="s">
        <v>1019</v>
      </c>
      <c r="V1242" s="27">
        <v>3030</v>
      </c>
      <c r="W1242" s="27" t="s">
        <v>70</v>
      </c>
      <c r="X1242" s="88" t="s">
        <v>65</v>
      </c>
    </row>
    <row r="1243" spans="15:24" x14ac:dyDescent="0.25">
      <c r="O1243" s="37"/>
      <c r="P1243" s="175"/>
      <c r="T1243" s="29">
        <v>3370</v>
      </c>
      <c r="U1243" s="27" t="s">
        <v>1020</v>
      </c>
      <c r="V1243" s="27">
        <v>3030</v>
      </c>
      <c r="W1243" s="27" t="s">
        <v>70</v>
      </c>
      <c r="X1243" s="88" t="s">
        <v>65</v>
      </c>
    </row>
    <row r="1244" spans="15:24" x14ac:dyDescent="0.25">
      <c r="O1244" s="37"/>
      <c r="P1244" s="175"/>
      <c r="T1244" s="29">
        <v>3375</v>
      </c>
      <c r="U1244" s="27" t="s">
        <v>1021</v>
      </c>
      <c r="V1244" s="27">
        <v>3120</v>
      </c>
      <c r="W1244" s="27" t="s">
        <v>1246</v>
      </c>
      <c r="X1244" s="88" t="s">
        <v>60</v>
      </c>
    </row>
    <row r="1245" spans="15:24" x14ac:dyDescent="0.25">
      <c r="O1245" s="37"/>
      <c r="P1245" s="175"/>
      <c r="T1245" s="29">
        <v>3377</v>
      </c>
      <c r="U1245" s="27" t="s">
        <v>1362</v>
      </c>
      <c r="V1245" s="27">
        <v>3290</v>
      </c>
      <c r="W1245" s="27" t="s">
        <v>1262</v>
      </c>
      <c r="X1245" s="88" t="s">
        <v>62</v>
      </c>
    </row>
    <row r="1246" spans="15:24" x14ac:dyDescent="0.25">
      <c r="O1246" s="37"/>
      <c r="P1246" s="175"/>
      <c r="T1246" s="29">
        <v>3378</v>
      </c>
      <c r="U1246" s="27" t="s">
        <v>1022</v>
      </c>
      <c r="V1246" s="27">
        <v>3170</v>
      </c>
      <c r="W1246" s="27" t="s">
        <v>1247</v>
      </c>
      <c r="X1246" s="88" t="s">
        <v>74</v>
      </c>
    </row>
    <row r="1247" spans="15:24" x14ac:dyDescent="0.25">
      <c r="O1247" s="37"/>
      <c r="P1247" s="175"/>
      <c r="T1247" s="29">
        <v>3380</v>
      </c>
      <c r="U1247" s="27" t="s">
        <v>1023</v>
      </c>
      <c r="V1247" s="27">
        <v>3010</v>
      </c>
      <c r="W1247" s="27" t="s">
        <v>53</v>
      </c>
      <c r="X1247" s="88" t="s">
        <v>54</v>
      </c>
    </row>
    <row r="1248" spans="15:24" x14ac:dyDescent="0.25">
      <c r="O1248" s="37"/>
      <c r="P1248" s="175"/>
      <c r="T1248" s="29">
        <v>3385</v>
      </c>
      <c r="U1248" s="27" t="s">
        <v>1363</v>
      </c>
      <c r="V1248" s="27">
        <v>3200</v>
      </c>
      <c r="W1248" s="27" t="s">
        <v>103</v>
      </c>
      <c r="X1248" s="88" t="s">
        <v>60</v>
      </c>
    </row>
    <row r="1249" spans="15:24" x14ac:dyDescent="0.25">
      <c r="O1249" s="37"/>
      <c r="P1249" s="175"/>
      <c r="T1249" s="29">
        <v>3387</v>
      </c>
      <c r="U1249" s="27" t="s">
        <v>1364</v>
      </c>
      <c r="V1249" s="27">
        <v>3300</v>
      </c>
      <c r="W1249" s="27" t="s">
        <v>1254</v>
      </c>
      <c r="X1249" s="88" t="s">
        <v>60</v>
      </c>
    </row>
    <row r="1250" spans="15:24" x14ac:dyDescent="0.25">
      <c r="O1250" s="37"/>
      <c r="P1250" s="175"/>
      <c r="T1250" s="29">
        <v>3388</v>
      </c>
      <c r="U1250" s="27" t="s">
        <v>1024</v>
      </c>
      <c r="V1250" s="27">
        <v>3170</v>
      </c>
      <c r="W1250" s="27" t="s">
        <v>1247</v>
      </c>
      <c r="X1250" s="88" t="s">
        <v>74</v>
      </c>
    </row>
    <row r="1251" spans="15:24" x14ac:dyDescent="0.25">
      <c r="O1251" s="37"/>
      <c r="P1251" s="175"/>
      <c r="T1251" s="29">
        <v>3390</v>
      </c>
      <c r="U1251" s="27" t="s">
        <v>1025</v>
      </c>
      <c r="V1251" s="27">
        <v>3020</v>
      </c>
      <c r="W1251" s="27" t="s">
        <v>64</v>
      </c>
      <c r="X1251" s="88" t="s">
        <v>65</v>
      </c>
    </row>
    <row r="1252" spans="15:24" x14ac:dyDescent="0.25">
      <c r="O1252" s="37"/>
      <c r="P1252" s="175"/>
      <c r="T1252" s="29">
        <v>3391</v>
      </c>
      <c r="U1252" s="27" t="s">
        <v>1026</v>
      </c>
      <c r="V1252" s="27">
        <v>3210</v>
      </c>
      <c r="W1252" s="27" t="s">
        <v>126</v>
      </c>
      <c r="X1252" s="88" t="s">
        <v>65</v>
      </c>
    </row>
    <row r="1253" spans="15:24" x14ac:dyDescent="0.25">
      <c r="O1253" s="37"/>
      <c r="P1253" s="175"/>
      <c r="T1253" s="29">
        <v>3393</v>
      </c>
      <c r="U1253" s="27" t="s">
        <v>1027</v>
      </c>
      <c r="V1253" s="27">
        <v>3040</v>
      </c>
      <c r="W1253" s="27" t="s">
        <v>81</v>
      </c>
      <c r="X1253" s="88" t="s">
        <v>65</v>
      </c>
    </row>
    <row r="1254" spans="15:24" x14ac:dyDescent="0.25">
      <c r="O1254" s="37"/>
      <c r="P1254" s="175"/>
      <c r="T1254" s="29">
        <v>3395</v>
      </c>
      <c r="U1254" s="27" t="s">
        <v>1028</v>
      </c>
      <c r="V1254" s="27">
        <v>3040</v>
      </c>
      <c r="W1254" s="27" t="s">
        <v>81</v>
      </c>
      <c r="X1254" s="88" t="s">
        <v>65</v>
      </c>
    </row>
    <row r="1255" spans="15:24" x14ac:dyDescent="0.25">
      <c r="O1255" s="37"/>
      <c r="P1255" s="175"/>
      <c r="T1255" s="29">
        <v>3397</v>
      </c>
      <c r="U1255" s="27" t="s">
        <v>1029</v>
      </c>
      <c r="V1255" s="27">
        <v>3230</v>
      </c>
      <c r="W1255" s="27" t="s">
        <v>1261</v>
      </c>
      <c r="X1255" s="88" t="s">
        <v>62</v>
      </c>
    </row>
    <row r="1256" spans="15:24" x14ac:dyDescent="0.25">
      <c r="O1256" s="37"/>
      <c r="P1256" s="175"/>
      <c r="T1256" s="29">
        <v>3402</v>
      </c>
      <c r="U1256" s="27" t="s">
        <v>1030</v>
      </c>
      <c r="V1256" s="27">
        <v>3090</v>
      </c>
      <c r="W1256" s="27" t="s">
        <v>82</v>
      </c>
      <c r="X1256" s="88" t="s">
        <v>65</v>
      </c>
    </row>
    <row r="1257" spans="15:24" x14ac:dyDescent="0.25">
      <c r="O1257" s="37"/>
      <c r="P1257" s="175"/>
      <c r="T1257" s="29">
        <v>3403</v>
      </c>
      <c r="U1257" s="27" t="s">
        <v>1031</v>
      </c>
      <c r="V1257" s="27">
        <v>3030</v>
      </c>
      <c r="W1257" s="27" t="s">
        <v>70</v>
      </c>
      <c r="X1257" s="88" t="s">
        <v>65</v>
      </c>
    </row>
    <row r="1258" spans="15:24" x14ac:dyDescent="0.25">
      <c r="O1258" s="37"/>
      <c r="P1258" s="175"/>
      <c r="T1258" s="29">
        <v>3404</v>
      </c>
      <c r="U1258" s="27" t="s">
        <v>1032</v>
      </c>
      <c r="V1258" s="27">
        <v>3300</v>
      </c>
      <c r="W1258" s="27" t="s">
        <v>1254</v>
      </c>
      <c r="X1258" s="88" t="s">
        <v>60</v>
      </c>
    </row>
    <row r="1259" spans="15:24" x14ac:dyDescent="0.25">
      <c r="O1259" s="37"/>
      <c r="P1259" s="175"/>
      <c r="T1259" s="29">
        <v>3405</v>
      </c>
      <c r="U1259" s="27" t="s">
        <v>1033</v>
      </c>
      <c r="V1259" s="27">
        <v>3050</v>
      </c>
      <c r="W1259" s="27" t="s">
        <v>57</v>
      </c>
      <c r="X1259" s="88" t="s">
        <v>54</v>
      </c>
    </row>
    <row r="1260" spans="15:24" x14ac:dyDescent="0.25">
      <c r="O1260" s="37"/>
      <c r="P1260" s="175"/>
      <c r="T1260" s="29">
        <v>3406</v>
      </c>
      <c r="U1260" s="27" t="s">
        <v>1034</v>
      </c>
      <c r="V1260" s="27">
        <v>3310</v>
      </c>
      <c r="W1260" s="27" t="s">
        <v>90</v>
      </c>
      <c r="X1260" s="88" t="s">
        <v>62</v>
      </c>
    </row>
    <row r="1261" spans="15:24" x14ac:dyDescent="0.25">
      <c r="O1261" s="37"/>
      <c r="P1261" s="175"/>
      <c r="T1261" s="29">
        <v>3407</v>
      </c>
      <c r="U1261" s="27" t="s">
        <v>1365</v>
      </c>
      <c r="V1261" s="27">
        <v>3290</v>
      </c>
      <c r="W1261" s="27" t="s">
        <v>1262</v>
      </c>
      <c r="X1261" s="88" t="s">
        <v>62</v>
      </c>
    </row>
    <row r="1262" spans="15:24" x14ac:dyDescent="0.25">
      <c r="O1262" s="37"/>
      <c r="P1262" s="175"/>
      <c r="T1262" s="29">
        <v>3408</v>
      </c>
      <c r="U1262" s="27" t="s">
        <v>1366</v>
      </c>
      <c r="V1262" s="27">
        <v>3060</v>
      </c>
      <c r="W1262" s="27" t="s">
        <v>1251</v>
      </c>
      <c r="X1262" s="88" t="s">
        <v>65</v>
      </c>
    </row>
    <row r="1263" spans="15:24" x14ac:dyDescent="0.25">
      <c r="O1263" s="37"/>
      <c r="P1263" s="175"/>
      <c r="T1263" s="29">
        <v>3411</v>
      </c>
      <c r="U1263" s="27" t="s">
        <v>1367</v>
      </c>
      <c r="V1263" s="27">
        <v>3310</v>
      </c>
      <c r="W1263" s="27" t="s">
        <v>90</v>
      </c>
      <c r="X1263" s="88" t="s">
        <v>62</v>
      </c>
    </row>
    <row r="1264" spans="15:24" x14ac:dyDescent="0.25">
      <c r="O1264" s="37"/>
      <c r="P1264" s="175"/>
      <c r="T1264" s="29">
        <v>3417</v>
      </c>
      <c r="U1264" s="27" t="s">
        <v>1368</v>
      </c>
      <c r="V1264" s="27">
        <v>3150</v>
      </c>
      <c r="W1264" s="27" t="s">
        <v>86</v>
      </c>
      <c r="X1264" s="88" t="s">
        <v>65</v>
      </c>
    </row>
    <row r="1265" spans="15:24" x14ac:dyDescent="0.25">
      <c r="O1265" s="37"/>
      <c r="P1265" s="175"/>
      <c r="T1265" s="29">
        <v>3422</v>
      </c>
      <c r="U1265" s="27" t="s">
        <v>1369</v>
      </c>
      <c r="V1265" s="27">
        <v>3120</v>
      </c>
      <c r="W1265" s="27" t="s">
        <v>1246</v>
      </c>
      <c r="X1265" s="88" t="s">
        <v>60</v>
      </c>
    </row>
    <row r="1266" spans="15:24" x14ac:dyDescent="0.25">
      <c r="O1266" s="37"/>
      <c r="P1266" s="175"/>
      <c r="T1266" s="29">
        <v>3423</v>
      </c>
      <c r="U1266" s="27" t="s">
        <v>1370</v>
      </c>
      <c r="V1266" s="27">
        <v>3061</v>
      </c>
      <c r="W1266" s="27" t="s">
        <v>1838</v>
      </c>
      <c r="X1266" s="88" t="s">
        <v>78</v>
      </c>
    </row>
    <row r="1267" spans="15:24" x14ac:dyDescent="0.25">
      <c r="O1267" s="37"/>
      <c r="P1267" s="175"/>
      <c r="T1267" s="29">
        <v>3424</v>
      </c>
      <c r="U1267" s="27" t="s">
        <v>1371</v>
      </c>
      <c r="V1267" s="27">
        <v>3190</v>
      </c>
      <c r="W1267" s="27" t="s">
        <v>1248</v>
      </c>
      <c r="X1267" s="88" t="s">
        <v>76</v>
      </c>
    </row>
    <row r="1268" spans="15:24" x14ac:dyDescent="0.25">
      <c r="O1268" s="37"/>
      <c r="P1268" s="175"/>
      <c r="T1268" s="29">
        <v>3426</v>
      </c>
      <c r="U1268" s="27" t="s">
        <v>1372</v>
      </c>
      <c r="V1268" s="27">
        <v>3290</v>
      </c>
      <c r="W1268" s="27" t="s">
        <v>1262</v>
      </c>
      <c r="X1268" s="88" t="s">
        <v>62</v>
      </c>
    </row>
    <row r="1269" spans="15:24" x14ac:dyDescent="0.25">
      <c r="O1269" s="37"/>
      <c r="P1269" s="175"/>
      <c r="T1269" s="29">
        <v>3427</v>
      </c>
      <c r="U1269" s="27" t="s">
        <v>1373</v>
      </c>
      <c r="V1269" s="27">
        <v>3250</v>
      </c>
      <c r="W1269" s="27" t="s">
        <v>153</v>
      </c>
      <c r="X1269" s="88" t="s">
        <v>62</v>
      </c>
    </row>
    <row r="1270" spans="15:24" x14ac:dyDescent="0.25">
      <c r="O1270" s="37"/>
      <c r="P1270" s="175"/>
      <c r="T1270" s="29">
        <v>3428</v>
      </c>
      <c r="U1270" s="27" t="s">
        <v>1374</v>
      </c>
      <c r="V1270" s="27">
        <v>3120</v>
      </c>
      <c r="W1270" s="27" t="s">
        <v>1246</v>
      </c>
      <c r="X1270" s="88" t="s">
        <v>60</v>
      </c>
    </row>
    <row r="1271" spans="15:24" x14ac:dyDescent="0.25">
      <c r="O1271" s="37"/>
      <c r="P1271" s="175"/>
      <c r="T1271" s="29">
        <v>3429</v>
      </c>
      <c r="U1271" s="27" t="s">
        <v>1375</v>
      </c>
      <c r="V1271" s="27">
        <v>3090</v>
      </c>
      <c r="W1271" s="27" t="s">
        <v>82</v>
      </c>
      <c r="X1271" s="88" t="s">
        <v>65</v>
      </c>
    </row>
    <row r="1272" spans="15:24" x14ac:dyDescent="0.25">
      <c r="O1272" s="37"/>
      <c r="P1272" s="175"/>
      <c r="T1272" s="29">
        <v>3430</v>
      </c>
      <c r="U1272" s="27" t="s">
        <v>992</v>
      </c>
      <c r="V1272" s="27">
        <v>3260</v>
      </c>
      <c r="W1272" s="27" t="s">
        <v>61</v>
      </c>
      <c r="X1272" s="88" t="s">
        <v>62</v>
      </c>
    </row>
    <row r="1273" spans="15:24" x14ac:dyDescent="0.25">
      <c r="O1273" s="37"/>
      <c r="P1273" s="175"/>
      <c r="T1273" s="29">
        <v>3431</v>
      </c>
      <c r="U1273" s="27" t="s">
        <v>1376</v>
      </c>
      <c r="V1273" s="27">
        <v>3240</v>
      </c>
      <c r="W1273" s="27" t="s">
        <v>77</v>
      </c>
      <c r="X1273" s="88" t="s">
        <v>60</v>
      </c>
    </row>
    <row r="1274" spans="15:24" x14ac:dyDescent="0.25">
      <c r="O1274" s="37"/>
      <c r="P1274" s="175"/>
      <c r="T1274" s="29">
        <v>3433</v>
      </c>
      <c r="U1274" s="27" t="s">
        <v>991</v>
      </c>
      <c r="V1274" s="27">
        <v>3280</v>
      </c>
      <c r="W1274" s="27" t="s">
        <v>1242</v>
      </c>
      <c r="X1274" s="88" t="s">
        <v>60</v>
      </c>
    </row>
    <row r="1275" spans="15:24" x14ac:dyDescent="0.25">
      <c r="O1275" s="37"/>
      <c r="P1275" s="175"/>
      <c r="T1275" s="29">
        <v>3435</v>
      </c>
      <c r="U1275" s="27" t="s">
        <v>1377</v>
      </c>
      <c r="V1275" s="27">
        <v>3290</v>
      </c>
      <c r="W1275" s="27" t="s">
        <v>1262</v>
      </c>
      <c r="X1275" s="88" t="s">
        <v>62</v>
      </c>
    </row>
    <row r="1276" spans="15:24" x14ac:dyDescent="0.25">
      <c r="O1276" s="37"/>
      <c r="P1276" s="175"/>
      <c r="T1276" s="29">
        <v>3436</v>
      </c>
      <c r="U1276" s="27" t="s">
        <v>1378</v>
      </c>
      <c r="V1276" s="27">
        <v>3190</v>
      </c>
      <c r="W1276" s="27" t="s">
        <v>1248</v>
      </c>
      <c r="X1276" s="88" t="s">
        <v>76</v>
      </c>
    </row>
    <row r="1277" spans="15:24" x14ac:dyDescent="0.25">
      <c r="O1277" s="37"/>
      <c r="P1277" s="175"/>
      <c r="T1277" s="29">
        <v>3438</v>
      </c>
      <c r="U1277" s="27" t="s">
        <v>1379</v>
      </c>
      <c r="V1277" s="27">
        <v>3061</v>
      </c>
      <c r="W1277" s="27" t="s">
        <v>1838</v>
      </c>
      <c r="X1277" s="88" t="s">
        <v>78</v>
      </c>
    </row>
    <row r="1278" spans="15:24" x14ac:dyDescent="0.25">
      <c r="O1278" s="37"/>
      <c r="P1278" s="175"/>
      <c r="T1278" s="29">
        <v>3439</v>
      </c>
      <c r="U1278" s="27" t="s">
        <v>1380</v>
      </c>
      <c r="V1278" s="27">
        <v>3290</v>
      </c>
      <c r="W1278" s="27" t="s">
        <v>1262</v>
      </c>
      <c r="X1278" s="88" t="s">
        <v>62</v>
      </c>
    </row>
    <row r="1279" spans="15:24" x14ac:dyDescent="0.25">
      <c r="O1279" s="37"/>
      <c r="P1279" s="175"/>
      <c r="T1279" s="29">
        <v>3441</v>
      </c>
      <c r="U1279" s="27" t="s">
        <v>1381</v>
      </c>
      <c r="V1279" s="27">
        <v>3310</v>
      </c>
      <c r="W1279" s="27" t="s">
        <v>90</v>
      </c>
      <c r="X1279" s="88" t="s">
        <v>62</v>
      </c>
    </row>
    <row r="1280" spans="15:24" x14ac:dyDescent="0.25">
      <c r="O1280" s="37"/>
      <c r="P1280" s="175"/>
      <c r="T1280" s="29">
        <v>3442</v>
      </c>
      <c r="U1280" s="27" t="s">
        <v>1382</v>
      </c>
      <c r="V1280" s="27">
        <v>3280</v>
      </c>
      <c r="W1280" s="27" t="s">
        <v>1242</v>
      </c>
      <c r="X1280" s="88" t="s">
        <v>60</v>
      </c>
    </row>
    <row r="1281" spans="15:24" x14ac:dyDescent="0.25">
      <c r="O1281" s="37"/>
      <c r="P1281" s="175"/>
      <c r="T1281" s="29">
        <v>3445</v>
      </c>
      <c r="U1281" s="27" t="s">
        <v>1383</v>
      </c>
      <c r="V1281" s="27">
        <v>3280</v>
      </c>
      <c r="W1281" s="27" t="s">
        <v>1242</v>
      </c>
      <c r="X1281" s="88" t="s">
        <v>60</v>
      </c>
    </row>
    <row r="1282" spans="15:24" x14ac:dyDescent="0.25">
      <c r="O1282" s="37"/>
      <c r="P1282" s="175"/>
      <c r="T1282" s="29">
        <v>3447</v>
      </c>
      <c r="U1282" s="27" t="s">
        <v>1384</v>
      </c>
      <c r="V1282" s="27">
        <v>3280</v>
      </c>
      <c r="W1282" s="27" t="s">
        <v>1242</v>
      </c>
      <c r="X1282" s="88" t="s">
        <v>60</v>
      </c>
    </row>
    <row r="1283" spans="15:24" x14ac:dyDescent="0.25">
      <c r="O1283" s="37"/>
      <c r="P1283" s="175"/>
      <c r="T1283" s="29">
        <v>3449</v>
      </c>
      <c r="U1283" s="27" t="s">
        <v>1385</v>
      </c>
      <c r="V1283" s="27">
        <v>3290</v>
      </c>
      <c r="W1283" s="27" t="s">
        <v>1262</v>
      </c>
      <c r="X1283" s="88" t="s">
        <v>62</v>
      </c>
    </row>
    <row r="1284" spans="15:24" x14ac:dyDescent="0.25">
      <c r="O1284" s="37"/>
      <c r="P1284" s="175"/>
      <c r="T1284" s="29">
        <v>3450</v>
      </c>
      <c r="U1284" s="27" t="s">
        <v>1386</v>
      </c>
      <c r="V1284" s="27">
        <v>3210</v>
      </c>
      <c r="W1284" s="27" t="s">
        <v>126</v>
      </c>
      <c r="X1284" s="88" t="s">
        <v>65</v>
      </c>
    </row>
    <row r="1285" spans="15:24" x14ac:dyDescent="0.25">
      <c r="O1285" s="37"/>
      <c r="P1285" s="175"/>
      <c r="T1285" s="29">
        <v>3452</v>
      </c>
      <c r="U1285" s="27" t="s">
        <v>1387</v>
      </c>
      <c r="V1285" s="27">
        <v>3240</v>
      </c>
      <c r="W1285" s="27" t="s">
        <v>77</v>
      </c>
      <c r="X1285" s="88" t="s">
        <v>60</v>
      </c>
    </row>
    <row r="1286" spans="15:24" x14ac:dyDescent="0.25">
      <c r="O1286" s="37"/>
      <c r="P1286" s="175"/>
      <c r="T1286" s="29">
        <v>3453</v>
      </c>
      <c r="U1286" s="27" t="s">
        <v>1388</v>
      </c>
      <c r="V1286" s="27">
        <v>3290</v>
      </c>
      <c r="W1286" s="27" t="s">
        <v>1262</v>
      </c>
      <c r="X1286" s="88" t="s">
        <v>62</v>
      </c>
    </row>
    <row r="1287" spans="15:24" x14ac:dyDescent="0.25">
      <c r="O1287" s="37"/>
      <c r="P1287" s="175"/>
      <c r="T1287" s="29">
        <v>3454</v>
      </c>
      <c r="U1287" s="27" t="s">
        <v>936</v>
      </c>
      <c r="V1287" s="27">
        <v>3280</v>
      </c>
      <c r="W1287" s="27" t="s">
        <v>1242</v>
      </c>
      <c r="X1287" s="88" t="s">
        <v>60</v>
      </c>
    </row>
    <row r="1288" spans="15:24" x14ac:dyDescent="0.25">
      <c r="O1288" s="37"/>
      <c r="P1288" s="175"/>
      <c r="T1288" s="29">
        <v>3455</v>
      </c>
      <c r="U1288" s="27" t="s">
        <v>1389</v>
      </c>
      <c r="V1288" s="27">
        <v>3290</v>
      </c>
      <c r="W1288" s="27" t="s">
        <v>1262</v>
      </c>
      <c r="X1288" s="88" t="s">
        <v>62</v>
      </c>
    </row>
    <row r="1289" spans="15:24" x14ac:dyDescent="0.25">
      <c r="O1289" s="37"/>
      <c r="P1289" s="175"/>
      <c r="T1289" s="29">
        <v>3456</v>
      </c>
      <c r="U1289" s="27" t="s">
        <v>1390</v>
      </c>
      <c r="V1289" s="27">
        <v>3020</v>
      </c>
      <c r="W1289" s="27" t="s">
        <v>64</v>
      </c>
      <c r="X1289" s="88" t="s">
        <v>65</v>
      </c>
    </row>
    <row r="1290" spans="15:24" x14ac:dyDescent="0.25">
      <c r="O1290" s="37"/>
      <c r="P1290" s="175"/>
      <c r="T1290" s="29">
        <v>3457</v>
      </c>
      <c r="U1290" s="27" t="s">
        <v>1391</v>
      </c>
      <c r="V1290" s="27">
        <v>3170</v>
      </c>
      <c r="W1290" s="27" t="s">
        <v>1247</v>
      </c>
      <c r="X1290" s="88" t="s">
        <v>74</v>
      </c>
    </row>
    <row r="1291" spans="15:24" x14ac:dyDescent="0.25">
      <c r="O1291" s="37"/>
      <c r="P1291" s="175"/>
      <c r="T1291" s="29">
        <v>3458</v>
      </c>
      <c r="U1291" s="27" t="s">
        <v>1392</v>
      </c>
      <c r="V1291" s="27">
        <v>3020</v>
      </c>
      <c r="W1291" s="27" t="s">
        <v>64</v>
      </c>
      <c r="X1291" s="88" t="s">
        <v>65</v>
      </c>
    </row>
    <row r="1292" spans="15:24" x14ac:dyDescent="0.25">
      <c r="O1292" s="37"/>
      <c r="P1292" s="175"/>
      <c r="T1292" s="29">
        <v>3459</v>
      </c>
      <c r="U1292" s="27" t="s">
        <v>977</v>
      </c>
      <c r="V1292" s="27">
        <v>3310</v>
      </c>
      <c r="W1292" s="27" t="s">
        <v>90</v>
      </c>
      <c r="X1292" s="88" t="s">
        <v>62</v>
      </c>
    </row>
    <row r="1293" spans="15:24" x14ac:dyDescent="0.25">
      <c r="O1293" s="37"/>
      <c r="P1293" s="175"/>
      <c r="T1293" s="29">
        <v>3460</v>
      </c>
      <c r="U1293" s="27" t="s">
        <v>1393</v>
      </c>
      <c r="V1293" s="27">
        <v>3310</v>
      </c>
      <c r="W1293" s="27" t="s">
        <v>90</v>
      </c>
      <c r="X1293" s="88" t="s">
        <v>62</v>
      </c>
    </row>
    <row r="1294" spans="15:24" x14ac:dyDescent="0.25">
      <c r="O1294" s="37"/>
      <c r="P1294" s="175"/>
      <c r="T1294" s="29">
        <v>3461</v>
      </c>
      <c r="U1294" s="27" t="s">
        <v>1394</v>
      </c>
      <c r="V1294" s="27">
        <v>3030</v>
      </c>
      <c r="W1294" s="27" t="s">
        <v>70</v>
      </c>
      <c r="X1294" s="88" t="s">
        <v>65</v>
      </c>
    </row>
    <row r="1295" spans="15:24" x14ac:dyDescent="0.25">
      <c r="O1295" s="37"/>
      <c r="P1295" s="175"/>
      <c r="T1295" s="29">
        <v>3462</v>
      </c>
      <c r="U1295" s="27" t="s">
        <v>1395</v>
      </c>
      <c r="V1295" s="27">
        <v>3240</v>
      </c>
      <c r="W1295" s="27" t="s">
        <v>77</v>
      </c>
      <c r="X1295" s="88" t="s">
        <v>60</v>
      </c>
    </row>
    <row r="1296" spans="15:24" x14ac:dyDescent="0.25">
      <c r="O1296" s="37"/>
      <c r="P1296" s="175"/>
      <c r="T1296" s="29">
        <v>3463</v>
      </c>
      <c r="U1296" s="27" t="s">
        <v>1396</v>
      </c>
      <c r="V1296" s="27">
        <v>3210</v>
      </c>
      <c r="W1296" s="27" t="s">
        <v>126</v>
      </c>
      <c r="X1296" s="88" t="s">
        <v>65</v>
      </c>
    </row>
    <row r="1297" spans="15:24" x14ac:dyDescent="0.25">
      <c r="O1297" s="37"/>
      <c r="P1297" s="175"/>
      <c r="T1297" s="29">
        <v>3465</v>
      </c>
      <c r="U1297" s="27" t="s">
        <v>1397</v>
      </c>
      <c r="V1297" s="27">
        <v>3010</v>
      </c>
      <c r="W1297" s="27" t="s">
        <v>53</v>
      </c>
      <c r="X1297" s="88" t="s">
        <v>54</v>
      </c>
    </row>
    <row r="1298" spans="15:24" x14ac:dyDescent="0.25">
      <c r="O1298" s="37"/>
      <c r="P1298" s="175"/>
      <c r="T1298" s="29">
        <v>3466</v>
      </c>
      <c r="U1298" s="27" t="s">
        <v>1398</v>
      </c>
      <c r="V1298" s="27">
        <v>3040</v>
      </c>
      <c r="W1298" s="27" t="s">
        <v>81</v>
      </c>
      <c r="X1298" s="88" t="s">
        <v>65</v>
      </c>
    </row>
    <row r="1299" spans="15:24" x14ac:dyDescent="0.25">
      <c r="O1299" s="37"/>
      <c r="P1299" s="175"/>
      <c r="T1299" s="29">
        <v>3467</v>
      </c>
      <c r="U1299" s="27" t="s">
        <v>1399</v>
      </c>
      <c r="V1299" s="27">
        <v>3050</v>
      </c>
      <c r="W1299" s="27" t="s">
        <v>57</v>
      </c>
      <c r="X1299" s="88" t="s">
        <v>54</v>
      </c>
    </row>
    <row r="1300" spans="15:24" x14ac:dyDescent="0.25">
      <c r="O1300" s="37"/>
      <c r="P1300" s="175"/>
      <c r="T1300" s="29">
        <v>3468</v>
      </c>
      <c r="U1300" s="27" t="s">
        <v>1400</v>
      </c>
      <c r="V1300" s="27">
        <v>3070</v>
      </c>
      <c r="W1300" s="27" t="s">
        <v>73</v>
      </c>
      <c r="X1300" s="88" t="s">
        <v>54</v>
      </c>
    </row>
    <row r="1301" spans="15:24" x14ac:dyDescent="0.25">
      <c r="O1301" s="37"/>
      <c r="P1301" s="175"/>
      <c r="T1301" s="29">
        <v>3469</v>
      </c>
      <c r="U1301" s="27" t="s">
        <v>1401</v>
      </c>
      <c r="V1301" s="27">
        <v>3280</v>
      </c>
      <c r="W1301" s="27" t="s">
        <v>1242</v>
      </c>
      <c r="X1301" s="88" t="s">
        <v>60</v>
      </c>
    </row>
    <row r="1302" spans="15:24" x14ac:dyDescent="0.25">
      <c r="O1302" s="37"/>
      <c r="P1302" s="175"/>
      <c r="T1302" s="29">
        <v>3470</v>
      </c>
      <c r="U1302" s="27" t="s">
        <v>1402</v>
      </c>
      <c r="V1302" s="27">
        <v>3050</v>
      </c>
      <c r="W1302" s="27" t="s">
        <v>57</v>
      </c>
      <c r="X1302" s="88" t="s">
        <v>54</v>
      </c>
    </row>
    <row r="1303" spans="15:24" x14ac:dyDescent="0.25">
      <c r="O1303" s="37"/>
      <c r="P1303" s="175"/>
      <c r="T1303" s="29">
        <v>3472</v>
      </c>
      <c r="U1303" s="27" t="s">
        <v>1403</v>
      </c>
      <c r="V1303" s="27">
        <v>3210</v>
      </c>
      <c r="W1303" s="27" t="s">
        <v>126</v>
      </c>
      <c r="X1303" s="88" t="s">
        <v>65</v>
      </c>
    </row>
    <row r="1304" spans="15:24" x14ac:dyDescent="0.25">
      <c r="O1304" s="37"/>
      <c r="P1304" s="175"/>
      <c r="T1304" s="29">
        <v>3473</v>
      </c>
      <c r="U1304" s="27" t="s">
        <v>874</v>
      </c>
      <c r="V1304" s="27">
        <v>3050</v>
      </c>
      <c r="W1304" s="27" t="s">
        <v>57</v>
      </c>
      <c r="X1304" s="88" t="s">
        <v>54</v>
      </c>
    </row>
    <row r="1305" spans="15:24" x14ac:dyDescent="0.25">
      <c r="O1305" s="37"/>
      <c r="P1305" s="175"/>
      <c r="T1305" s="29">
        <v>3475</v>
      </c>
      <c r="U1305" s="27" t="s">
        <v>1404</v>
      </c>
      <c r="V1305" s="27">
        <v>3240</v>
      </c>
      <c r="W1305" s="27" t="s">
        <v>77</v>
      </c>
      <c r="X1305" s="88" t="s">
        <v>60</v>
      </c>
    </row>
    <row r="1306" spans="15:24" x14ac:dyDescent="0.25">
      <c r="O1306" s="37"/>
      <c r="P1306" s="175"/>
      <c r="T1306" s="29">
        <v>3476</v>
      </c>
      <c r="U1306" s="27" t="s">
        <v>1405</v>
      </c>
      <c r="V1306" s="27">
        <v>3070</v>
      </c>
      <c r="W1306" s="27" t="s">
        <v>73</v>
      </c>
      <c r="X1306" s="88" t="s">
        <v>54</v>
      </c>
    </row>
    <row r="1307" spans="15:24" x14ac:dyDescent="0.25">
      <c r="O1307" s="37"/>
      <c r="P1307" s="175"/>
      <c r="T1307" s="29">
        <v>3477</v>
      </c>
      <c r="U1307" s="27" t="s">
        <v>1406</v>
      </c>
      <c r="V1307" s="27">
        <v>3060</v>
      </c>
      <c r="W1307" s="27" t="s">
        <v>1251</v>
      </c>
      <c r="X1307" s="88" t="s">
        <v>65</v>
      </c>
    </row>
    <row r="1308" spans="15:24" x14ac:dyDescent="0.25">
      <c r="O1308" s="37"/>
      <c r="P1308" s="175"/>
      <c r="T1308" s="29">
        <v>3481</v>
      </c>
      <c r="U1308" s="27" t="s">
        <v>1407</v>
      </c>
      <c r="V1308" s="27">
        <v>3070</v>
      </c>
      <c r="W1308" s="27" t="s">
        <v>73</v>
      </c>
      <c r="X1308" s="88" t="s">
        <v>54</v>
      </c>
    </row>
    <row r="1309" spans="15:24" x14ac:dyDescent="0.25">
      <c r="O1309" s="37"/>
      <c r="P1309" s="175"/>
      <c r="T1309" s="29">
        <v>3482</v>
      </c>
      <c r="U1309" s="27" t="s">
        <v>1408</v>
      </c>
      <c r="V1309" s="27">
        <v>3310</v>
      </c>
      <c r="W1309" s="27" t="s">
        <v>90</v>
      </c>
      <c r="X1309" s="88" t="s">
        <v>62</v>
      </c>
    </row>
    <row r="1310" spans="15:24" x14ac:dyDescent="0.25">
      <c r="O1310" s="37"/>
      <c r="P1310" s="175"/>
      <c r="T1310" s="29">
        <v>3483</v>
      </c>
      <c r="U1310" s="27" t="s">
        <v>1409</v>
      </c>
      <c r="V1310" s="27">
        <v>3070</v>
      </c>
      <c r="W1310" s="27" t="s">
        <v>73</v>
      </c>
      <c r="X1310" s="88" t="s">
        <v>54</v>
      </c>
    </row>
    <row r="1311" spans="15:24" x14ac:dyDescent="0.25">
      <c r="O1311" s="37"/>
      <c r="P1311" s="175"/>
      <c r="T1311" s="29">
        <v>3485</v>
      </c>
      <c r="U1311" s="27" t="s">
        <v>1410</v>
      </c>
      <c r="V1311" s="27">
        <v>3061</v>
      </c>
      <c r="W1311" s="27" t="s">
        <v>1838</v>
      </c>
      <c r="X1311" s="88" t="s">
        <v>78</v>
      </c>
    </row>
    <row r="1312" spans="15:24" x14ac:dyDescent="0.25">
      <c r="O1312" s="37"/>
      <c r="P1312" s="175"/>
      <c r="T1312" s="29">
        <v>3486</v>
      </c>
      <c r="U1312" s="27" t="s">
        <v>1411</v>
      </c>
      <c r="V1312" s="27">
        <v>3050</v>
      </c>
      <c r="W1312" s="27" t="s">
        <v>57</v>
      </c>
      <c r="X1312" s="88" t="s">
        <v>54</v>
      </c>
    </row>
    <row r="1313" spans="15:24" x14ac:dyDescent="0.25">
      <c r="O1313" s="37"/>
      <c r="P1313" s="175"/>
      <c r="T1313" s="29">
        <v>3488</v>
      </c>
      <c r="U1313" s="27" t="s">
        <v>1412</v>
      </c>
      <c r="V1313" s="27">
        <v>3070</v>
      </c>
      <c r="W1313" s="27" t="s">
        <v>73</v>
      </c>
      <c r="X1313" s="88" t="s">
        <v>54</v>
      </c>
    </row>
    <row r="1314" spans="15:24" x14ac:dyDescent="0.25">
      <c r="O1314" s="37"/>
      <c r="P1314" s="175"/>
      <c r="T1314" s="29">
        <v>3490</v>
      </c>
      <c r="U1314" s="27" t="s">
        <v>1413</v>
      </c>
      <c r="V1314" s="27">
        <v>3060</v>
      </c>
      <c r="W1314" s="27" t="s">
        <v>1251</v>
      </c>
      <c r="X1314" s="88" t="s">
        <v>65</v>
      </c>
    </row>
    <row r="1315" spans="15:24" x14ac:dyDescent="0.25">
      <c r="O1315" s="37"/>
      <c r="P1315" s="175"/>
      <c r="T1315" s="29">
        <v>3492</v>
      </c>
      <c r="U1315" s="27" t="s">
        <v>1414</v>
      </c>
      <c r="V1315" s="27">
        <v>3250</v>
      </c>
      <c r="W1315" s="27" t="s">
        <v>153</v>
      </c>
      <c r="X1315" s="88" t="s">
        <v>62</v>
      </c>
    </row>
    <row r="1316" spans="15:24" x14ac:dyDescent="0.25">
      <c r="O1316" s="37"/>
      <c r="P1316" s="175"/>
      <c r="T1316" s="29">
        <v>3493</v>
      </c>
      <c r="U1316" s="27" t="s">
        <v>1415</v>
      </c>
      <c r="V1316" s="27">
        <v>3240</v>
      </c>
      <c r="W1316" s="27" t="s">
        <v>77</v>
      </c>
      <c r="X1316" s="88" t="s">
        <v>60</v>
      </c>
    </row>
    <row r="1317" spans="15:24" x14ac:dyDescent="0.25">
      <c r="O1317" s="37"/>
      <c r="P1317" s="175"/>
      <c r="T1317" s="29">
        <v>3498</v>
      </c>
      <c r="U1317" s="27" t="s">
        <v>1901</v>
      </c>
      <c r="V1317" s="27">
        <v>3230</v>
      </c>
      <c r="W1317" s="27" t="s">
        <v>1261</v>
      </c>
      <c r="X1317" s="88" t="s">
        <v>62</v>
      </c>
    </row>
    <row r="1318" spans="15:24" x14ac:dyDescent="0.25">
      <c r="O1318" s="37"/>
      <c r="P1318" s="175"/>
      <c r="T1318" s="29">
        <v>3499</v>
      </c>
      <c r="U1318" s="27" t="s">
        <v>1416</v>
      </c>
      <c r="V1318" s="27">
        <v>3100</v>
      </c>
      <c r="W1318" s="27" t="s">
        <v>196</v>
      </c>
      <c r="X1318" s="88" t="s">
        <v>65</v>
      </c>
    </row>
    <row r="1319" spans="15:24" x14ac:dyDescent="0.25">
      <c r="O1319" s="37"/>
      <c r="P1319" s="175"/>
      <c r="T1319" s="29">
        <v>3500</v>
      </c>
      <c r="U1319" s="27" t="s">
        <v>1417</v>
      </c>
      <c r="V1319" s="27">
        <v>3150</v>
      </c>
      <c r="W1319" s="27" t="s">
        <v>86</v>
      </c>
      <c r="X1319" s="88" t="s">
        <v>65</v>
      </c>
    </row>
    <row r="1320" spans="15:24" x14ac:dyDescent="0.25">
      <c r="O1320" s="37"/>
      <c r="P1320" s="175"/>
      <c r="T1320" s="29">
        <v>3502</v>
      </c>
      <c r="U1320" s="27" t="s">
        <v>1418</v>
      </c>
      <c r="V1320" s="27">
        <v>3061</v>
      </c>
      <c r="W1320" s="27" t="s">
        <v>1838</v>
      </c>
      <c r="X1320" s="88" t="s">
        <v>78</v>
      </c>
    </row>
    <row r="1321" spans="15:24" x14ac:dyDescent="0.25">
      <c r="O1321" s="37"/>
      <c r="P1321" s="175"/>
      <c r="T1321" s="29">
        <v>3503</v>
      </c>
      <c r="U1321" s="27" t="s">
        <v>1419</v>
      </c>
      <c r="V1321" s="27">
        <v>3030</v>
      </c>
      <c r="W1321" s="27" t="s">
        <v>70</v>
      </c>
      <c r="X1321" s="88" t="s">
        <v>65</v>
      </c>
    </row>
    <row r="1322" spans="15:24" x14ac:dyDescent="0.25">
      <c r="O1322" s="37"/>
      <c r="P1322" s="175"/>
      <c r="T1322" s="29">
        <v>3504</v>
      </c>
      <c r="U1322" s="27" t="s">
        <v>1420</v>
      </c>
      <c r="V1322" s="27">
        <v>3120</v>
      </c>
      <c r="W1322" s="27" t="s">
        <v>1246</v>
      </c>
      <c r="X1322" s="88" t="s">
        <v>60</v>
      </c>
    </row>
    <row r="1323" spans="15:24" x14ac:dyDescent="0.25">
      <c r="O1323" s="37"/>
      <c r="P1323" s="175"/>
      <c r="T1323" s="29">
        <v>3505</v>
      </c>
      <c r="U1323" s="27" t="s">
        <v>1421</v>
      </c>
      <c r="V1323" s="27">
        <v>3010</v>
      </c>
      <c r="W1323" s="27" t="s">
        <v>53</v>
      </c>
      <c r="X1323" s="88" t="s">
        <v>54</v>
      </c>
    </row>
    <row r="1324" spans="15:24" x14ac:dyDescent="0.25">
      <c r="O1324" s="37"/>
      <c r="P1324" s="175"/>
      <c r="T1324" s="29">
        <v>3506</v>
      </c>
      <c r="U1324" s="27" t="s">
        <v>1422</v>
      </c>
      <c r="V1324" s="27">
        <v>3100</v>
      </c>
      <c r="W1324" s="27" t="s">
        <v>196</v>
      </c>
      <c r="X1324" s="88" t="s">
        <v>65</v>
      </c>
    </row>
    <row r="1325" spans="15:24" x14ac:dyDescent="0.25">
      <c r="O1325" s="37"/>
      <c r="P1325" s="175"/>
      <c r="T1325" s="29">
        <v>3508</v>
      </c>
      <c r="U1325" s="27" t="s">
        <v>1834</v>
      </c>
      <c r="V1325" s="27">
        <v>3050</v>
      </c>
      <c r="W1325" s="27" t="s">
        <v>57</v>
      </c>
      <c r="X1325" s="88" t="s">
        <v>54</v>
      </c>
    </row>
    <row r="1326" spans="15:24" x14ac:dyDescent="0.25">
      <c r="O1326" s="37"/>
      <c r="P1326" s="175"/>
      <c r="T1326" s="29">
        <v>3509</v>
      </c>
      <c r="U1326" s="27" t="s">
        <v>1423</v>
      </c>
      <c r="V1326" s="27">
        <v>3070</v>
      </c>
      <c r="W1326" s="27" t="s">
        <v>73</v>
      </c>
      <c r="X1326" s="88" t="s">
        <v>54</v>
      </c>
    </row>
    <row r="1327" spans="15:24" x14ac:dyDescent="0.25">
      <c r="O1327" s="37"/>
      <c r="P1327" s="175"/>
      <c r="T1327" s="29">
        <v>3514</v>
      </c>
      <c r="U1327" s="27" t="s">
        <v>1424</v>
      </c>
      <c r="V1327" s="27">
        <v>3260</v>
      </c>
      <c r="W1327" s="27" t="s">
        <v>61</v>
      </c>
      <c r="X1327" s="88" t="s">
        <v>62</v>
      </c>
    </row>
    <row r="1328" spans="15:24" x14ac:dyDescent="0.25">
      <c r="O1328" s="37"/>
      <c r="P1328" s="175"/>
      <c r="T1328" s="29">
        <v>3516</v>
      </c>
      <c r="U1328" s="27" t="s">
        <v>1425</v>
      </c>
      <c r="V1328" s="27">
        <v>3120</v>
      </c>
      <c r="W1328" s="27" t="s">
        <v>1246</v>
      </c>
      <c r="X1328" s="88" t="s">
        <v>60</v>
      </c>
    </row>
    <row r="1329" spans="15:24" x14ac:dyDescent="0.25">
      <c r="O1329" s="37"/>
      <c r="P1329" s="175"/>
      <c r="T1329" s="29">
        <v>3520</v>
      </c>
      <c r="U1329" s="27" t="s">
        <v>1728</v>
      </c>
      <c r="V1329" s="27">
        <v>3210</v>
      </c>
      <c r="W1329" s="27" t="s">
        <v>126</v>
      </c>
      <c r="X1329" s="88" t="s">
        <v>65</v>
      </c>
    </row>
    <row r="1330" spans="15:24" x14ac:dyDescent="0.25">
      <c r="O1330" s="37"/>
      <c r="P1330" s="175"/>
      <c r="T1330" s="29">
        <v>3525</v>
      </c>
      <c r="U1330" s="27" t="s">
        <v>1426</v>
      </c>
      <c r="V1330" s="27">
        <v>3230</v>
      </c>
      <c r="W1330" s="27" t="s">
        <v>1261</v>
      </c>
      <c r="X1330" s="88" t="s">
        <v>62</v>
      </c>
    </row>
    <row r="1331" spans="15:24" x14ac:dyDescent="0.25">
      <c r="O1331" s="37"/>
      <c r="P1331" s="175"/>
      <c r="T1331" s="29">
        <v>3529</v>
      </c>
      <c r="U1331" s="27" t="s">
        <v>1427</v>
      </c>
      <c r="V1331" s="27">
        <v>3050</v>
      </c>
      <c r="W1331" s="27" t="s">
        <v>57</v>
      </c>
      <c r="X1331" s="88" t="s">
        <v>54</v>
      </c>
    </row>
    <row r="1332" spans="15:24" x14ac:dyDescent="0.25">
      <c r="O1332" s="37"/>
      <c r="P1332" s="175"/>
      <c r="T1332" s="29">
        <v>3532</v>
      </c>
      <c r="U1332" s="27" t="s">
        <v>1428</v>
      </c>
      <c r="V1332" s="27">
        <v>3100</v>
      </c>
      <c r="W1332" s="27" t="s">
        <v>196</v>
      </c>
      <c r="X1332" s="88" t="s">
        <v>65</v>
      </c>
    </row>
    <row r="1333" spans="15:24" x14ac:dyDescent="0.25">
      <c r="O1333" s="37"/>
      <c r="P1333" s="175"/>
      <c r="T1333" s="29">
        <v>3533</v>
      </c>
      <c r="U1333" s="27" t="s">
        <v>1429</v>
      </c>
      <c r="V1333" s="27">
        <v>3160</v>
      </c>
      <c r="W1333" s="27" t="s">
        <v>1256</v>
      </c>
      <c r="X1333" s="88" t="s">
        <v>74</v>
      </c>
    </row>
    <row r="1334" spans="15:24" x14ac:dyDescent="0.25">
      <c r="O1334" s="37"/>
      <c r="P1334" s="175"/>
      <c r="T1334" s="29">
        <v>3534</v>
      </c>
      <c r="U1334" s="27" t="s">
        <v>1430</v>
      </c>
      <c r="V1334" s="27">
        <v>3110</v>
      </c>
      <c r="W1334" s="27" t="s">
        <v>190</v>
      </c>
      <c r="X1334" s="88" t="s">
        <v>65</v>
      </c>
    </row>
    <row r="1335" spans="15:24" x14ac:dyDescent="0.25">
      <c r="O1335" s="37"/>
      <c r="P1335" s="175"/>
      <c r="T1335" s="29">
        <v>3538</v>
      </c>
      <c r="U1335" s="27" t="s">
        <v>1431</v>
      </c>
      <c r="V1335" s="27">
        <v>3210</v>
      </c>
      <c r="W1335" s="27" t="s">
        <v>126</v>
      </c>
      <c r="X1335" s="88" t="s">
        <v>65</v>
      </c>
    </row>
    <row r="1336" spans="15:24" x14ac:dyDescent="0.25">
      <c r="O1336" s="37"/>
      <c r="P1336" s="175"/>
      <c r="T1336" s="29">
        <v>3539</v>
      </c>
      <c r="U1336" s="27" t="s">
        <v>1432</v>
      </c>
      <c r="V1336" s="27">
        <v>3290</v>
      </c>
      <c r="W1336" s="27" t="s">
        <v>1262</v>
      </c>
      <c r="X1336" s="88" t="s">
        <v>62</v>
      </c>
    </row>
    <row r="1337" spans="15:24" x14ac:dyDescent="0.25">
      <c r="O1337" s="37"/>
      <c r="P1337" s="175"/>
      <c r="T1337" s="29">
        <v>3544</v>
      </c>
      <c r="U1337" s="27" t="s">
        <v>1433</v>
      </c>
      <c r="V1337" s="27">
        <v>3020</v>
      </c>
      <c r="W1337" s="27" t="s">
        <v>64</v>
      </c>
      <c r="X1337" s="88" t="s">
        <v>65</v>
      </c>
    </row>
    <row r="1338" spans="15:24" x14ac:dyDescent="0.25">
      <c r="O1338" s="37"/>
      <c r="P1338" s="175"/>
      <c r="T1338" s="29">
        <v>3548</v>
      </c>
      <c r="U1338" s="27" t="s">
        <v>1729</v>
      </c>
      <c r="V1338" s="27">
        <v>3280</v>
      </c>
      <c r="W1338" s="27" t="s">
        <v>1242</v>
      </c>
      <c r="X1338" s="88" t="s">
        <v>60</v>
      </c>
    </row>
    <row r="1339" spans="15:24" x14ac:dyDescent="0.25">
      <c r="O1339" s="37"/>
      <c r="P1339" s="175"/>
      <c r="T1339" s="29">
        <v>3551</v>
      </c>
      <c r="U1339" s="27" t="s">
        <v>1434</v>
      </c>
      <c r="V1339" s="27">
        <v>3250</v>
      </c>
      <c r="W1339" s="27" t="s">
        <v>153</v>
      </c>
      <c r="X1339" s="88" t="s">
        <v>62</v>
      </c>
    </row>
    <row r="1340" spans="15:24" x14ac:dyDescent="0.25">
      <c r="O1340" s="37"/>
      <c r="P1340" s="175"/>
      <c r="T1340" s="29">
        <v>3552</v>
      </c>
      <c r="U1340" s="27" t="s">
        <v>1435</v>
      </c>
      <c r="V1340" s="27">
        <v>3030</v>
      </c>
      <c r="W1340" s="27" t="s">
        <v>70</v>
      </c>
      <c r="X1340" s="88" t="s">
        <v>65</v>
      </c>
    </row>
    <row r="1341" spans="15:24" x14ac:dyDescent="0.25">
      <c r="O1341" s="37"/>
      <c r="P1341" s="175"/>
      <c r="T1341" s="29">
        <v>3553</v>
      </c>
      <c r="U1341" s="27" t="s">
        <v>1436</v>
      </c>
      <c r="V1341" s="27">
        <v>3300</v>
      </c>
      <c r="W1341" s="27" t="s">
        <v>1254</v>
      </c>
      <c r="X1341" s="88" t="s">
        <v>60</v>
      </c>
    </row>
    <row r="1342" spans="15:24" x14ac:dyDescent="0.25">
      <c r="O1342" s="37"/>
      <c r="P1342" s="175"/>
      <c r="T1342" s="29">
        <v>3559</v>
      </c>
      <c r="U1342" s="27" t="s">
        <v>1730</v>
      </c>
      <c r="V1342" s="27">
        <v>3150</v>
      </c>
      <c r="W1342" s="27" t="s">
        <v>86</v>
      </c>
      <c r="X1342" s="88" t="s">
        <v>65</v>
      </c>
    </row>
    <row r="1343" spans="15:24" x14ac:dyDescent="0.25">
      <c r="O1343" s="37"/>
      <c r="P1343" s="175"/>
      <c r="T1343" s="29">
        <v>3560</v>
      </c>
      <c r="U1343" s="27" t="s">
        <v>1437</v>
      </c>
      <c r="V1343" s="27">
        <v>3270</v>
      </c>
      <c r="W1343" s="27" t="s">
        <v>108</v>
      </c>
      <c r="X1343" s="88" t="s">
        <v>60</v>
      </c>
    </row>
    <row r="1344" spans="15:24" x14ac:dyDescent="0.25">
      <c r="O1344" s="37"/>
      <c r="P1344" s="175"/>
      <c r="T1344" s="29">
        <v>3564</v>
      </c>
      <c r="U1344" s="27" t="s">
        <v>1438</v>
      </c>
      <c r="V1344" s="27">
        <v>3310</v>
      </c>
      <c r="W1344" s="27" t="s">
        <v>90</v>
      </c>
      <c r="X1344" s="88" t="s">
        <v>62</v>
      </c>
    </row>
    <row r="1345" spans="15:24" x14ac:dyDescent="0.25">
      <c r="O1345" s="37"/>
      <c r="P1345" s="175"/>
      <c r="T1345" s="29">
        <v>3565</v>
      </c>
      <c r="U1345" s="27" t="s">
        <v>1439</v>
      </c>
      <c r="V1345" s="27">
        <v>3120</v>
      </c>
      <c r="W1345" s="27" t="s">
        <v>1246</v>
      </c>
      <c r="X1345" s="88" t="s">
        <v>60</v>
      </c>
    </row>
    <row r="1346" spans="15:24" x14ac:dyDescent="0.25">
      <c r="O1346" s="37"/>
      <c r="P1346" s="175"/>
      <c r="T1346" s="29">
        <v>3570</v>
      </c>
      <c r="U1346" s="27" t="s">
        <v>1440</v>
      </c>
      <c r="V1346" s="27">
        <v>3230</v>
      </c>
      <c r="W1346" s="27" t="s">
        <v>1261</v>
      </c>
      <c r="X1346" s="88" t="s">
        <v>62</v>
      </c>
    </row>
    <row r="1347" spans="15:24" x14ac:dyDescent="0.25">
      <c r="O1347" s="37"/>
      <c r="P1347" s="175"/>
      <c r="T1347" s="29">
        <v>3573</v>
      </c>
      <c r="U1347" s="27" t="s">
        <v>1441</v>
      </c>
      <c r="V1347" s="27">
        <v>3210</v>
      </c>
      <c r="W1347" s="27" t="s">
        <v>126</v>
      </c>
      <c r="X1347" s="88" t="s">
        <v>65</v>
      </c>
    </row>
    <row r="1348" spans="15:24" x14ac:dyDescent="0.25">
      <c r="O1348" s="37"/>
      <c r="P1348" s="175"/>
      <c r="T1348" s="29">
        <v>3576</v>
      </c>
      <c r="U1348" s="27" t="s">
        <v>1442</v>
      </c>
      <c r="V1348" s="27">
        <v>3230</v>
      </c>
      <c r="W1348" s="27" t="s">
        <v>1261</v>
      </c>
      <c r="X1348" s="88" t="s">
        <v>62</v>
      </c>
    </row>
    <row r="1349" spans="15:24" x14ac:dyDescent="0.25">
      <c r="O1349" s="37"/>
      <c r="P1349" s="175"/>
      <c r="T1349" s="29">
        <v>3580</v>
      </c>
      <c r="U1349" s="27" t="s">
        <v>1900</v>
      </c>
      <c r="V1349" s="27">
        <v>3070</v>
      </c>
      <c r="W1349" s="27" t="s">
        <v>73</v>
      </c>
      <c r="X1349" s="88" t="s">
        <v>54</v>
      </c>
    </row>
    <row r="1350" spans="15:24" x14ac:dyDescent="0.25">
      <c r="O1350" s="37"/>
      <c r="P1350" s="175"/>
      <c r="T1350" s="29">
        <v>3609</v>
      </c>
      <c r="U1350" s="27" t="s">
        <v>1443</v>
      </c>
      <c r="V1350" s="27">
        <v>3310</v>
      </c>
      <c r="W1350" s="27" t="s">
        <v>90</v>
      </c>
      <c r="X1350" s="88" t="s">
        <v>62</v>
      </c>
    </row>
    <row r="1351" spans="15:24" x14ac:dyDescent="0.25">
      <c r="O1351" s="37"/>
      <c r="P1351" s="175"/>
      <c r="T1351" s="29">
        <v>3611</v>
      </c>
      <c r="U1351" s="27" t="s">
        <v>1444</v>
      </c>
      <c r="V1351" s="27">
        <v>3250</v>
      </c>
      <c r="W1351" s="27" t="s">
        <v>153</v>
      </c>
      <c r="X1351" s="88" t="s">
        <v>62</v>
      </c>
    </row>
    <row r="1352" spans="15:24" x14ac:dyDescent="0.25">
      <c r="O1352" s="37"/>
      <c r="P1352" s="175"/>
      <c r="T1352" s="29">
        <v>3612</v>
      </c>
      <c r="U1352" s="27" t="s">
        <v>1445</v>
      </c>
      <c r="V1352" s="27">
        <v>3270</v>
      </c>
      <c r="W1352" s="27" t="s">
        <v>108</v>
      </c>
      <c r="X1352" s="88" t="s">
        <v>60</v>
      </c>
    </row>
    <row r="1353" spans="15:24" x14ac:dyDescent="0.25">
      <c r="O1353" s="37"/>
      <c r="P1353" s="175"/>
      <c r="T1353" s="29">
        <v>3613</v>
      </c>
      <c r="U1353" s="27" t="s">
        <v>1446</v>
      </c>
      <c r="V1353" s="27">
        <v>3160</v>
      </c>
      <c r="W1353" s="27" t="s">
        <v>1256</v>
      </c>
      <c r="X1353" s="88" t="s">
        <v>74</v>
      </c>
    </row>
    <row r="1354" spans="15:24" x14ac:dyDescent="0.25">
      <c r="O1354" s="37"/>
      <c r="P1354" s="175"/>
      <c r="T1354" s="29">
        <v>3614</v>
      </c>
      <c r="U1354" s="27" t="s">
        <v>1447</v>
      </c>
      <c r="V1354" s="27">
        <v>3230</v>
      </c>
      <c r="W1354" s="27" t="s">
        <v>1261</v>
      </c>
      <c r="X1354" s="88" t="s">
        <v>62</v>
      </c>
    </row>
    <row r="1355" spans="15:24" x14ac:dyDescent="0.25">
      <c r="O1355" s="37"/>
      <c r="P1355" s="175"/>
      <c r="T1355" s="29">
        <v>3619</v>
      </c>
      <c r="U1355" s="27" t="s">
        <v>1448</v>
      </c>
      <c r="V1355" s="27">
        <v>3290</v>
      </c>
      <c r="W1355" s="27" t="s">
        <v>1262</v>
      </c>
      <c r="X1355" s="88" t="s">
        <v>62</v>
      </c>
    </row>
    <row r="1356" spans="15:24" x14ac:dyDescent="0.25">
      <c r="O1356" s="37"/>
      <c r="P1356" s="175"/>
      <c r="T1356" s="29">
        <v>3622</v>
      </c>
      <c r="U1356" s="27" t="s">
        <v>1449</v>
      </c>
      <c r="V1356" s="27">
        <v>3180</v>
      </c>
      <c r="W1356" s="27" t="s">
        <v>146</v>
      </c>
      <c r="X1356" s="88" t="s">
        <v>62</v>
      </c>
    </row>
    <row r="1357" spans="15:24" x14ac:dyDescent="0.25">
      <c r="O1357" s="37"/>
      <c r="P1357" s="175"/>
      <c r="T1357" s="29">
        <v>3623</v>
      </c>
      <c r="U1357" s="27" t="s">
        <v>1450</v>
      </c>
      <c r="V1357" s="27">
        <v>3070</v>
      </c>
      <c r="W1357" s="27" t="s">
        <v>73</v>
      </c>
      <c r="X1357" s="88" t="s">
        <v>54</v>
      </c>
    </row>
    <row r="1358" spans="15:24" x14ac:dyDescent="0.25">
      <c r="O1358" s="37"/>
      <c r="P1358" s="175"/>
      <c r="T1358" s="29">
        <v>3630</v>
      </c>
      <c r="U1358" s="27" t="s">
        <v>1731</v>
      </c>
      <c r="V1358" s="27">
        <v>3090</v>
      </c>
      <c r="W1358" s="27" t="s">
        <v>82</v>
      </c>
      <c r="X1358" s="88" t="s">
        <v>65</v>
      </c>
    </row>
    <row r="1359" spans="15:24" x14ac:dyDescent="0.25">
      <c r="O1359" s="37"/>
      <c r="P1359" s="175"/>
      <c r="T1359" s="29">
        <v>3634</v>
      </c>
      <c r="U1359" s="27" t="s">
        <v>1899</v>
      </c>
      <c r="V1359" s="27">
        <v>3120</v>
      </c>
      <c r="W1359" s="27" t="s">
        <v>1246</v>
      </c>
      <c r="X1359" s="88" t="s">
        <v>60</v>
      </c>
    </row>
    <row r="1360" spans="15:24" x14ac:dyDescent="0.25">
      <c r="O1360" s="37"/>
      <c r="P1360" s="175"/>
      <c r="T1360" s="29">
        <v>3646</v>
      </c>
      <c r="U1360" s="27" t="s">
        <v>1898</v>
      </c>
      <c r="V1360" s="27">
        <v>3070</v>
      </c>
      <c r="W1360" s="27" t="s">
        <v>73</v>
      </c>
      <c r="X1360" s="88" t="s">
        <v>54</v>
      </c>
    </row>
    <row r="1361" spans="15:24" x14ac:dyDescent="0.25">
      <c r="O1361" s="37"/>
      <c r="P1361" s="175"/>
      <c r="T1361" s="29">
        <v>3647</v>
      </c>
      <c r="U1361" s="27" t="s">
        <v>1451</v>
      </c>
      <c r="V1361" s="27">
        <v>3150</v>
      </c>
      <c r="W1361" s="27" t="s">
        <v>86</v>
      </c>
      <c r="X1361" s="88" t="s">
        <v>65</v>
      </c>
    </row>
    <row r="1362" spans="15:24" x14ac:dyDescent="0.25">
      <c r="O1362" s="37"/>
      <c r="P1362" s="175"/>
      <c r="T1362" s="29">
        <v>3649</v>
      </c>
      <c r="U1362" s="27" t="s">
        <v>1732</v>
      </c>
      <c r="V1362" s="27">
        <v>3070</v>
      </c>
      <c r="W1362" s="27" t="s">
        <v>73</v>
      </c>
      <c r="X1362" s="88" t="s">
        <v>54</v>
      </c>
    </row>
    <row r="1363" spans="15:24" x14ac:dyDescent="0.25">
      <c r="O1363" s="37"/>
      <c r="P1363" s="175"/>
      <c r="T1363" s="29">
        <v>3653</v>
      </c>
      <c r="U1363" s="27" t="s">
        <v>1733</v>
      </c>
      <c r="V1363" s="27">
        <v>3040</v>
      </c>
      <c r="W1363" s="27" t="s">
        <v>81</v>
      </c>
      <c r="X1363" s="88" t="s">
        <v>65</v>
      </c>
    </row>
    <row r="1364" spans="15:24" x14ac:dyDescent="0.25">
      <c r="O1364" s="37"/>
      <c r="P1364" s="175"/>
      <c r="T1364" s="29">
        <v>3660</v>
      </c>
      <c r="U1364" s="27" t="s">
        <v>1452</v>
      </c>
      <c r="V1364" s="27">
        <v>3270</v>
      </c>
      <c r="W1364" s="27" t="s">
        <v>108</v>
      </c>
      <c r="X1364" s="88" t="s">
        <v>60</v>
      </c>
    </row>
    <row r="1365" spans="15:24" x14ac:dyDescent="0.25">
      <c r="O1365" s="37"/>
      <c r="P1365" s="175"/>
      <c r="T1365" s="29">
        <v>3665</v>
      </c>
      <c r="U1365" s="27" t="s">
        <v>1453</v>
      </c>
      <c r="V1365" s="27">
        <v>3260</v>
      </c>
      <c r="W1365" s="27" t="s">
        <v>61</v>
      </c>
      <c r="X1365" s="88" t="s">
        <v>62</v>
      </c>
    </row>
    <row r="1366" spans="15:24" x14ac:dyDescent="0.25">
      <c r="O1366" s="37"/>
      <c r="P1366" s="175"/>
      <c r="T1366" s="29">
        <v>3666</v>
      </c>
      <c r="U1366" s="27" t="s">
        <v>1734</v>
      </c>
      <c r="V1366" s="27">
        <v>3160</v>
      </c>
      <c r="W1366" s="27" t="s">
        <v>1256</v>
      </c>
      <c r="X1366" s="88" t="s">
        <v>74</v>
      </c>
    </row>
    <row r="1367" spans="15:24" x14ac:dyDescent="0.25">
      <c r="O1367" s="37"/>
      <c r="P1367" s="175"/>
      <c r="T1367" s="29">
        <v>3667</v>
      </c>
      <c r="U1367" s="27" t="s">
        <v>1454</v>
      </c>
      <c r="V1367" s="27">
        <v>3120</v>
      </c>
      <c r="W1367" s="27" t="s">
        <v>1246</v>
      </c>
      <c r="X1367" s="88" t="s">
        <v>60</v>
      </c>
    </row>
    <row r="1368" spans="15:24" x14ac:dyDescent="0.25">
      <c r="O1368" s="37"/>
      <c r="P1368" s="175"/>
      <c r="T1368" s="29">
        <v>3672</v>
      </c>
      <c r="U1368" s="27" t="s">
        <v>1455</v>
      </c>
      <c r="V1368" s="27">
        <v>3040</v>
      </c>
      <c r="W1368" s="27" t="s">
        <v>81</v>
      </c>
      <c r="X1368" s="88" t="s">
        <v>65</v>
      </c>
    </row>
    <row r="1369" spans="15:24" x14ac:dyDescent="0.25">
      <c r="O1369" s="37"/>
      <c r="P1369" s="175"/>
      <c r="T1369" s="29">
        <v>3674</v>
      </c>
      <c r="U1369" s="27" t="s">
        <v>1456</v>
      </c>
      <c r="V1369" s="27">
        <v>3210</v>
      </c>
      <c r="W1369" s="27" t="s">
        <v>126</v>
      </c>
      <c r="X1369" s="88" t="s">
        <v>65</v>
      </c>
    </row>
    <row r="1370" spans="15:24" x14ac:dyDescent="0.25">
      <c r="O1370" s="37"/>
      <c r="P1370" s="175"/>
      <c r="T1370" s="29">
        <v>3676</v>
      </c>
      <c r="U1370" s="27" t="s">
        <v>1457</v>
      </c>
      <c r="V1370" s="27">
        <v>3070</v>
      </c>
      <c r="W1370" s="27" t="s">
        <v>73</v>
      </c>
      <c r="X1370" s="88" t="s">
        <v>54</v>
      </c>
    </row>
    <row r="1371" spans="15:24" x14ac:dyDescent="0.25">
      <c r="O1371" s="37"/>
      <c r="P1371" s="175"/>
      <c r="T1371" s="29">
        <v>3685</v>
      </c>
      <c r="U1371" s="27" t="s">
        <v>1735</v>
      </c>
      <c r="V1371" s="27">
        <v>3250</v>
      </c>
      <c r="W1371" s="27" t="s">
        <v>153</v>
      </c>
      <c r="X1371" s="88" t="s">
        <v>62</v>
      </c>
    </row>
    <row r="1372" spans="15:24" x14ac:dyDescent="0.25">
      <c r="O1372" s="37"/>
      <c r="P1372" s="175"/>
      <c r="T1372" s="29">
        <v>3689</v>
      </c>
      <c r="U1372" s="27" t="s">
        <v>1736</v>
      </c>
      <c r="V1372" s="27">
        <v>3240</v>
      </c>
      <c r="W1372" s="27" t="s">
        <v>77</v>
      </c>
      <c r="X1372" s="88" t="s">
        <v>60</v>
      </c>
    </row>
    <row r="1373" spans="15:24" x14ac:dyDescent="0.25">
      <c r="O1373" s="37"/>
      <c r="P1373" s="175"/>
      <c r="T1373" s="29">
        <v>3690</v>
      </c>
      <c r="U1373" s="27" t="s">
        <v>1458</v>
      </c>
      <c r="V1373" s="27">
        <v>3170</v>
      </c>
      <c r="W1373" s="27" t="s">
        <v>1247</v>
      </c>
      <c r="X1373" s="88" t="s">
        <v>74</v>
      </c>
    </row>
    <row r="1374" spans="15:24" x14ac:dyDescent="0.25">
      <c r="O1374" s="37"/>
      <c r="P1374" s="175"/>
      <c r="T1374" s="29">
        <v>3691</v>
      </c>
      <c r="U1374" s="27" t="s">
        <v>1459</v>
      </c>
      <c r="V1374" s="27">
        <v>3070</v>
      </c>
      <c r="W1374" s="27" t="s">
        <v>73</v>
      </c>
      <c r="X1374" s="88" t="s">
        <v>54</v>
      </c>
    </row>
    <row r="1375" spans="15:24" x14ac:dyDescent="0.25">
      <c r="O1375" s="37"/>
      <c r="P1375" s="175"/>
      <c r="T1375" s="29">
        <v>3693</v>
      </c>
      <c r="U1375" s="27" t="s">
        <v>1460</v>
      </c>
      <c r="V1375" s="27">
        <v>3090</v>
      </c>
      <c r="W1375" s="27" t="s">
        <v>82</v>
      </c>
      <c r="X1375" s="88" t="s">
        <v>65</v>
      </c>
    </row>
    <row r="1376" spans="15:24" x14ac:dyDescent="0.25">
      <c r="O1376" s="37"/>
      <c r="P1376" s="175"/>
      <c r="T1376" s="29">
        <v>3698</v>
      </c>
      <c r="U1376" s="27" t="s">
        <v>1461</v>
      </c>
      <c r="V1376" s="27">
        <v>3130</v>
      </c>
      <c r="W1376" s="27" t="s">
        <v>68</v>
      </c>
      <c r="X1376" s="88" t="s">
        <v>65</v>
      </c>
    </row>
    <row r="1377" spans="15:24" x14ac:dyDescent="0.25">
      <c r="O1377" s="37"/>
      <c r="P1377" s="175"/>
      <c r="T1377" s="29">
        <v>3699</v>
      </c>
      <c r="U1377" s="27" t="s">
        <v>1462</v>
      </c>
      <c r="V1377" s="27">
        <v>3180</v>
      </c>
      <c r="W1377" s="27" t="s">
        <v>146</v>
      </c>
      <c r="X1377" s="88" t="s">
        <v>62</v>
      </c>
    </row>
    <row r="1378" spans="15:24" x14ac:dyDescent="0.25">
      <c r="O1378" s="37"/>
      <c r="P1378" s="175"/>
      <c r="T1378" s="29">
        <v>3700</v>
      </c>
      <c r="U1378" s="27" t="s">
        <v>1463</v>
      </c>
      <c r="V1378" s="27">
        <v>3180</v>
      </c>
      <c r="W1378" s="27" t="s">
        <v>146</v>
      </c>
      <c r="X1378" s="88" t="s">
        <v>62</v>
      </c>
    </row>
    <row r="1379" spans="15:24" x14ac:dyDescent="0.25">
      <c r="O1379" s="37"/>
      <c r="P1379" s="175"/>
      <c r="T1379" s="29">
        <v>3701</v>
      </c>
      <c r="U1379" s="27" t="s">
        <v>1464</v>
      </c>
      <c r="V1379" s="27">
        <v>3150</v>
      </c>
      <c r="W1379" s="27" t="s">
        <v>86</v>
      </c>
      <c r="X1379" s="88" t="s">
        <v>65</v>
      </c>
    </row>
    <row r="1380" spans="15:24" x14ac:dyDescent="0.25">
      <c r="O1380" s="37"/>
      <c r="P1380" s="175"/>
      <c r="T1380" s="29">
        <v>3702</v>
      </c>
      <c r="U1380" s="27" t="s">
        <v>1465</v>
      </c>
      <c r="V1380" s="27">
        <v>3070</v>
      </c>
      <c r="W1380" s="27" t="s">
        <v>73</v>
      </c>
      <c r="X1380" s="88" t="s">
        <v>54</v>
      </c>
    </row>
    <row r="1381" spans="15:24" x14ac:dyDescent="0.25">
      <c r="O1381" s="37"/>
      <c r="P1381" s="175"/>
      <c r="T1381" s="29">
        <v>3704</v>
      </c>
      <c r="U1381" s="27" t="s">
        <v>1466</v>
      </c>
      <c r="V1381" s="27">
        <v>3070</v>
      </c>
      <c r="W1381" s="27" t="s">
        <v>73</v>
      </c>
      <c r="X1381" s="88" t="s">
        <v>54</v>
      </c>
    </row>
    <row r="1382" spans="15:24" x14ac:dyDescent="0.25">
      <c r="O1382" s="37"/>
      <c r="P1382" s="175"/>
      <c r="T1382" s="29">
        <v>3706</v>
      </c>
      <c r="U1382" s="27" t="s">
        <v>1737</v>
      </c>
      <c r="V1382" s="27">
        <v>3270</v>
      </c>
      <c r="W1382" s="27" t="s">
        <v>108</v>
      </c>
      <c r="X1382" s="88" t="s">
        <v>60</v>
      </c>
    </row>
    <row r="1383" spans="15:24" x14ac:dyDescent="0.25">
      <c r="O1383" s="37"/>
      <c r="P1383" s="175"/>
      <c r="T1383" s="29">
        <v>3707</v>
      </c>
      <c r="U1383" s="27" t="s">
        <v>1467</v>
      </c>
      <c r="V1383" s="27">
        <v>3150</v>
      </c>
      <c r="W1383" s="27" t="s">
        <v>86</v>
      </c>
      <c r="X1383" s="88" t="s">
        <v>65</v>
      </c>
    </row>
    <row r="1384" spans="15:24" x14ac:dyDescent="0.25">
      <c r="O1384" s="37"/>
      <c r="P1384" s="175"/>
      <c r="T1384" s="29">
        <v>3710</v>
      </c>
      <c r="U1384" s="27" t="s">
        <v>1468</v>
      </c>
      <c r="V1384" s="27">
        <v>3050</v>
      </c>
      <c r="W1384" s="27" t="s">
        <v>57</v>
      </c>
      <c r="X1384" s="88" t="s">
        <v>54</v>
      </c>
    </row>
    <row r="1385" spans="15:24" x14ac:dyDescent="0.25">
      <c r="O1385" s="37"/>
      <c r="P1385" s="175"/>
      <c r="T1385" s="29">
        <v>3716</v>
      </c>
      <c r="U1385" s="27" t="s">
        <v>1469</v>
      </c>
      <c r="V1385" s="27">
        <v>3061</v>
      </c>
      <c r="W1385" s="27" t="s">
        <v>1838</v>
      </c>
      <c r="X1385" s="88" t="s">
        <v>78</v>
      </c>
    </row>
    <row r="1386" spans="15:24" x14ac:dyDescent="0.25">
      <c r="O1386" s="37"/>
      <c r="P1386" s="175"/>
      <c r="T1386" s="29">
        <v>3717</v>
      </c>
      <c r="U1386" s="27" t="s">
        <v>1738</v>
      </c>
      <c r="V1386" s="27">
        <v>3280</v>
      </c>
      <c r="W1386" s="27" t="s">
        <v>1242</v>
      </c>
      <c r="X1386" s="88" t="s">
        <v>60</v>
      </c>
    </row>
    <row r="1387" spans="15:24" x14ac:dyDescent="0.25">
      <c r="O1387" s="37"/>
      <c r="P1387" s="175"/>
      <c r="T1387" s="29">
        <v>3719</v>
      </c>
      <c r="U1387" s="27" t="s">
        <v>1470</v>
      </c>
      <c r="V1387" s="27">
        <v>3070</v>
      </c>
      <c r="W1387" s="27" t="s">
        <v>73</v>
      </c>
      <c r="X1387" s="88" t="s">
        <v>54</v>
      </c>
    </row>
    <row r="1388" spans="15:24" x14ac:dyDescent="0.25">
      <c r="O1388" s="37"/>
      <c r="P1388" s="175"/>
      <c r="T1388" s="29">
        <v>3720</v>
      </c>
      <c r="U1388" s="27" t="s">
        <v>1471</v>
      </c>
      <c r="V1388" s="27">
        <v>3070</v>
      </c>
      <c r="W1388" s="27" t="s">
        <v>73</v>
      </c>
      <c r="X1388" s="88" t="s">
        <v>54</v>
      </c>
    </row>
    <row r="1389" spans="15:24" x14ac:dyDescent="0.25">
      <c r="O1389" s="37"/>
      <c r="P1389" s="175"/>
      <c r="T1389" s="29">
        <v>3721</v>
      </c>
      <c r="U1389" s="27" t="s">
        <v>1472</v>
      </c>
      <c r="V1389" s="27">
        <v>3090</v>
      </c>
      <c r="W1389" s="27" t="s">
        <v>82</v>
      </c>
      <c r="X1389" s="88" t="s">
        <v>65</v>
      </c>
    </row>
    <row r="1390" spans="15:24" x14ac:dyDescent="0.25">
      <c r="O1390" s="37"/>
      <c r="P1390" s="175"/>
      <c r="T1390" s="29">
        <v>3723</v>
      </c>
      <c r="U1390" s="27" t="s">
        <v>1473</v>
      </c>
      <c r="V1390" s="27">
        <v>3230</v>
      </c>
      <c r="W1390" s="27" t="s">
        <v>1261</v>
      </c>
      <c r="X1390" s="88" t="s">
        <v>62</v>
      </c>
    </row>
    <row r="1391" spans="15:24" x14ac:dyDescent="0.25">
      <c r="O1391" s="37"/>
      <c r="P1391" s="175"/>
      <c r="T1391" s="29">
        <v>3724</v>
      </c>
      <c r="U1391" s="27" t="s">
        <v>1474</v>
      </c>
      <c r="V1391" s="27">
        <v>3260</v>
      </c>
      <c r="W1391" s="27" t="s">
        <v>61</v>
      </c>
      <c r="X1391" s="88" t="s">
        <v>62</v>
      </c>
    </row>
    <row r="1392" spans="15:24" x14ac:dyDescent="0.25">
      <c r="O1392" s="37"/>
      <c r="P1392" s="175"/>
      <c r="T1392" s="29">
        <v>3727</v>
      </c>
      <c r="U1392" s="27" t="s">
        <v>1739</v>
      </c>
      <c r="V1392" s="27">
        <v>3260</v>
      </c>
      <c r="W1392" s="27" t="s">
        <v>61</v>
      </c>
      <c r="X1392" s="88" t="s">
        <v>62</v>
      </c>
    </row>
    <row r="1393" spans="15:24" x14ac:dyDescent="0.25">
      <c r="O1393" s="37"/>
      <c r="P1393" s="175"/>
      <c r="T1393" s="29">
        <v>3728</v>
      </c>
      <c r="U1393" s="27" t="s">
        <v>1475</v>
      </c>
      <c r="V1393" s="27">
        <v>3070</v>
      </c>
      <c r="W1393" s="27" t="s">
        <v>73</v>
      </c>
      <c r="X1393" s="88" t="s">
        <v>54</v>
      </c>
    </row>
    <row r="1394" spans="15:24" x14ac:dyDescent="0.25">
      <c r="O1394" s="37"/>
      <c r="P1394" s="175"/>
      <c r="T1394" s="29">
        <v>3730</v>
      </c>
      <c r="U1394" s="27" t="s">
        <v>1476</v>
      </c>
      <c r="V1394" s="27">
        <v>3070</v>
      </c>
      <c r="W1394" s="27" t="s">
        <v>73</v>
      </c>
      <c r="X1394" s="88" t="s">
        <v>54</v>
      </c>
    </row>
    <row r="1395" spans="15:24" x14ac:dyDescent="0.25">
      <c r="O1395" s="37"/>
      <c r="P1395" s="175"/>
      <c r="T1395" s="29">
        <v>3731</v>
      </c>
      <c r="U1395" s="27" t="s">
        <v>1477</v>
      </c>
      <c r="V1395" s="27">
        <v>3210</v>
      </c>
      <c r="W1395" s="27" t="s">
        <v>126</v>
      </c>
      <c r="X1395" s="88" t="s">
        <v>65</v>
      </c>
    </row>
    <row r="1396" spans="15:24" x14ac:dyDescent="0.25">
      <c r="O1396" s="37"/>
      <c r="P1396" s="175"/>
      <c r="T1396" s="29">
        <v>3732</v>
      </c>
      <c r="U1396" s="27" t="s">
        <v>1478</v>
      </c>
      <c r="V1396" s="27">
        <v>3040</v>
      </c>
      <c r="W1396" s="27" t="s">
        <v>81</v>
      </c>
      <c r="X1396" s="88" t="s">
        <v>65</v>
      </c>
    </row>
    <row r="1397" spans="15:24" x14ac:dyDescent="0.25">
      <c r="O1397" s="37"/>
      <c r="P1397" s="175"/>
      <c r="T1397" s="29">
        <v>3735</v>
      </c>
      <c r="U1397" s="27" t="s">
        <v>1897</v>
      </c>
      <c r="V1397" s="27">
        <v>3200</v>
      </c>
      <c r="W1397" s="27" t="s">
        <v>103</v>
      </c>
      <c r="X1397" s="88" t="s">
        <v>60</v>
      </c>
    </row>
    <row r="1398" spans="15:24" x14ac:dyDescent="0.25">
      <c r="O1398" s="37"/>
      <c r="P1398" s="175"/>
      <c r="T1398" s="29">
        <v>3736</v>
      </c>
      <c r="U1398" s="27" t="s">
        <v>1479</v>
      </c>
      <c r="V1398" s="27">
        <v>3210</v>
      </c>
      <c r="W1398" s="27" t="s">
        <v>126</v>
      </c>
      <c r="X1398" s="88" t="s">
        <v>65</v>
      </c>
    </row>
    <row r="1399" spans="15:24" x14ac:dyDescent="0.25">
      <c r="O1399" s="37"/>
      <c r="P1399" s="175"/>
      <c r="T1399" s="29">
        <v>3738</v>
      </c>
      <c r="U1399" s="27" t="s">
        <v>1896</v>
      </c>
      <c r="V1399" s="27">
        <v>3260</v>
      </c>
      <c r="W1399" s="27" t="s">
        <v>61</v>
      </c>
      <c r="X1399" s="88" t="s">
        <v>62</v>
      </c>
    </row>
    <row r="1400" spans="15:24" x14ac:dyDescent="0.25">
      <c r="O1400" s="37"/>
      <c r="P1400" s="175"/>
      <c r="T1400" s="29">
        <v>3739</v>
      </c>
      <c r="U1400" s="27" t="s">
        <v>1480</v>
      </c>
      <c r="V1400" s="27">
        <v>3030</v>
      </c>
      <c r="W1400" s="27" t="s">
        <v>70</v>
      </c>
      <c r="X1400" s="88" t="s">
        <v>65</v>
      </c>
    </row>
    <row r="1401" spans="15:24" x14ac:dyDescent="0.25">
      <c r="O1401" s="37"/>
      <c r="P1401" s="175"/>
      <c r="T1401" s="29">
        <v>3740</v>
      </c>
      <c r="U1401" s="27" t="s">
        <v>1481</v>
      </c>
      <c r="V1401" s="27">
        <v>3210</v>
      </c>
      <c r="W1401" s="27" t="s">
        <v>126</v>
      </c>
      <c r="X1401" s="88" t="s">
        <v>65</v>
      </c>
    </row>
    <row r="1402" spans="15:24" x14ac:dyDescent="0.25">
      <c r="O1402" s="37"/>
      <c r="P1402" s="175"/>
      <c r="T1402" s="29">
        <v>3743</v>
      </c>
      <c r="U1402" s="27" t="s">
        <v>1482</v>
      </c>
      <c r="V1402" s="27">
        <v>3150</v>
      </c>
      <c r="W1402" s="27" t="s">
        <v>86</v>
      </c>
      <c r="X1402" s="88" t="s">
        <v>65</v>
      </c>
    </row>
    <row r="1403" spans="15:24" x14ac:dyDescent="0.25">
      <c r="O1403" s="37"/>
      <c r="P1403" s="175"/>
      <c r="T1403" s="29">
        <v>3746</v>
      </c>
      <c r="U1403" s="27" t="s">
        <v>1895</v>
      </c>
      <c r="V1403" s="27">
        <v>3040</v>
      </c>
      <c r="W1403" s="27" t="s">
        <v>81</v>
      </c>
      <c r="X1403" s="88" t="s">
        <v>65</v>
      </c>
    </row>
    <row r="1404" spans="15:24" x14ac:dyDescent="0.25">
      <c r="O1404" s="37"/>
      <c r="P1404" s="175"/>
      <c r="T1404" s="29">
        <v>3751</v>
      </c>
      <c r="U1404" s="27" t="s">
        <v>1483</v>
      </c>
      <c r="V1404" s="27">
        <v>3090</v>
      </c>
      <c r="W1404" s="27" t="s">
        <v>82</v>
      </c>
      <c r="X1404" s="88" t="s">
        <v>65</v>
      </c>
    </row>
    <row r="1405" spans="15:24" x14ac:dyDescent="0.25">
      <c r="O1405" s="37"/>
      <c r="P1405" s="175"/>
      <c r="T1405" s="29">
        <v>3752</v>
      </c>
      <c r="U1405" s="27" t="s">
        <v>1484</v>
      </c>
      <c r="V1405" s="27">
        <v>3300</v>
      </c>
      <c r="W1405" s="27" t="s">
        <v>1254</v>
      </c>
      <c r="X1405" s="88" t="s">
        <v>60</v>
      </c>
    </row>
    <row r="1406" spans="15:24" x14ac:dyDescent="0.25">
      <c r="O1406" s="37"/>
      <c r="P1406" s="175"/>
      <c r="T1406" s="29">
        <v>3755</v>
      </c>
      <c r="U1406" s="27" t="s">
        <v>1485</v>
      </c>
      <c r="V1406" s="27">
        <v>3210</v>
      </c>
      <c r="W1406" s="27" t="s">
        <v>126</v>
      </c>
      <c r="X1406" s="88" t="s">
        <v>65</v>
      </c>
    </row>
    <row r="1407" spans="15:24" x14ac:dyDescent="0.25">
      <c r="O1407" s="37"/>
      <c r="P1407" s="175"/>
      <c r="T1407" s="29">
        <v>3761</v>
      </c>
      <c r="U1407" s="27" t="s">
        <v>1894</v>
      </c>
      <c r="V1407" s="27">
        <v>3090</v>
      </c>
      <c r="W1407" s="27" t="s">
        <v>82</v>
      </c>
      <c r="X1407" s="88" t="s">
        <v>65</v>
      </c>
    </row>
    <row r="1408" spans="15:24" x14ac:dyDescent="0.25">
      <c r="O1408" s="37"/>
      <c r="P1408" s="175"/>
      <c r="T1408" s="29">
        <v>3762</v>
      </c>
      <c r="U1408" s="27" t="s">
        <v>1486</v>
      </c>
      <c r="V1408" s="27">
        <v>3080</v>
      </c>
      <c r="W1408" s="27" t="s">
        <v>72</v>
      </c>
      <c r="X1408" s="88" t="s">
        <v>60</v>
      </c>
    </row>
    <row r="1409" spans="15:24" x14ac:dyDescent="0.25">
      <c r="O1409" s="37"/>
      <c r="P1409" s="175"/>
      <c r="T1409" s="29">
        <v>3763</v>
      </c>
      <c r="U1409" s="27" t="s">
        <v>1740</v>
      </c>
      <c r="V1409" s="27">
        <v>3020</v>
      </c>
      <c r="W1409" s="27" t="s">
        <v>64</v>
      </c>
      <c r="X1409" s="88" t="s">
        <v>65</v>
      </c>
    </row>
    <row r="1410" spans="15:24" x14ac:dyDescent="0.25">
      <c r="O1410" s="37"/>
      <c r="P1410" s="175"/>
      <c r="T1410" s="29">
        <v>3764</v>
      </c>
      <c r="U1410" s="27" t="s">
        <v>1893</v>
      </c>
      <c r="V1410" s="27">
        <v>3060</v>
      </c>
      <c r="W1410" s="27" t="s">
        <v>1251</v>
      </c>
      <c r="X1410" s="88" t="s">
        <v>65</v>
      </c>
    </row>
    <row r="1411" spans="15:24" x14ac:dyDescent="0.25">
      <c r="O1411" s="37"/>
      <c r="P1411" s="175"/>
      <c r="T1411" s="29">
        <v>3765</v>
      </c>
      <c r="U1411" s="27" t="s">
        <v>1741</v>
      </c>
      <c r="V1411" s="27">
        <v>3280</v>
      </c>
      <c r="W1411" s="27" t="s">
        <v>1242</v>
      </c>
      <c r="X1411" s="88" t="s">
        <v>60</v>
      </c>
    </row>
    <row r="1412" spans="15:24" x14ac:dyDescent="0.25">
      <c r="O1412" s="37"/>
      <c r="P1412" s="175"/>
      <c r="T1412" s="29">
        <v>3770</v>
      </c>
      <c r="U1412" s="27" t="s">
        <v>1487</v>
      </c>
      <c r="V1412" s="27">
        <v>3110</v>
      </c>
      <c r="W1412" s="27" t="s">
        <v>190</v>
      </c>
      <c r="X1412" s="88" t="s">
        <v>65</v>
      </c>
    </row>
    <row r="1413" spans="15:24" x14ac:dyDescent="0.25">
      <c r="O1413" s="37"/>
      <c r="P1413" s="175"/>
      <c r="T1413" s="29">
        <v>3772</v>
      </c>
      <c r="U1413" s="27" t="s">
        <v>1488</v>
      </c>
      <c r="V1413" s="27">
        <v>3060</v>
      </c>
      <c r="W1413" s="27" t="s">
        <v>1251</v>
      </c>
      <c r="X1413" s="88" t="s">
        <v>65</v>
      </c>
    </row>
    <row r="1414" spans="15:24" x14ac:dyDescent="0.25">
      <c r="O1414" s="37"/>
      <c r="P1414" s="175"/>
      <c r="T1414" s="29">
        <v>3775</v>
      </c>
      <c r="U1414" s="27" t="s">
        <v>1489</v>
      </c>
      <c r="V1414" s="27">
        <v>3070</v>
      </c>
      <c r="W1414" s="27" t="s">
        <v>73</v>
      </c>
      <c r="X1414" s="88" t="s">
        <v>54</v>
      </c>
    </row>
    <row r="1415" spans="15:24" x14ac:dyDescent="0.25">
      <c r="O1415" s="37"/>
      <c r="P1415" s="175"/>
      <c r="T1415" s="29">
        <v>3776</v>
      </c>
      <c r="U1415" s="27" t="s">
        <v>1490</v>
      </c>
      <c r="V1415" s="27">
        <v>3090</v>
      </c>
      <c r="W1415" s="27" t="s">
        <v>82</v>
      </c>
      <c r="X1415" s="88" t="s">
        <v>65</v>
      </c>
    </row>
    <row r="1416" spans="15:24" x14ac:dyDescent="0.25">
      <c r="O1416" s="37"/>
      <c r="P1416" s="175"/>
      <c r="T1416" s="29">
        <v>3780</v>
      </c>
      <c r="U1416" s="27" t="s">
        <v>1491</v>
      </c>
      <c r="V1416" s="27">
        <v>3090</v>
      </c>
      <c r="W1416" s="27" t="s">
        <v>82</v>
      </c>
      <c r="X1416" s="88" t="s">
        <v>65</v>
      </c>
    </row>
    <row r="1417" spans="15:24" x14ac:dyDescent="0.25">
      <c r="O1417" s="37"/>
      <c r="P1417" s="175"/>
      <c r="T1417" s="29">
        <v>3781</v>
      </c>
      <c r="U1417" s="27" t="s">
        <v>1492</v>
      </c>
      <c r="V1417" s="27">
        <v>3060</v>
      </c>
      <c r="W1417" s="27" t="s">
        <v>1251</v>
      </c>
      <c r="X1417" s="88" t="s">
        <v>65</v>
      </c>
    </row>
    <row r="1418" spans="15:24" x14ac:dyDescent="0.25">
      <c r="O1418" s="37"/>
      <c r="P1418" s="175"/>
      <c r="T1418" s="29">
        <v>3783</v>
      </c>
      <c r="U1418" s="27" t="s">
        <v>1742</v>
      </c>
      <c r="V1418" s="27">
        <v>3200</v>
      </c>
      <c r="W1418" s="27" t="s">
        <v>103</v>
      </c>
      <c r="X1418" s="88" t="s">
        <v>60</v>
      </c>
    </row>
    <row r="1419" spans="15:24" x14ac:dyDescent="0.25">
      <c r="O1419" s="37"/>
      <c r="P1419" s="175"/>
      <c r="T1419" s="29">
        <v>3784</v>
      </c>
      <c r="U1419" s="27" t="s">
        <v>1382</v>
      </c>
      <c r="V1419" s="27">
        <v>3290</v>
      </c>
      <c r="W1419" s="27" t="s">
        <v>1262</v>
      </c>
      <c r="X1419" s="88" t="s">
        <v>62</v>
      </c>
    </row>
    <row r="1420" spans="15:24" x14ac:dyDescent="0.25">
      <c r="O1420" s="37"/>
      <c r="P1420" s="175"/>
      <c r="T1420" s="29">
        <v>3785</v>
      </c>
      <c r="U1420" s="27" t="s">
        <v>1493</v>
      </c>
      <c r="V1420" s="27">
        <v>3310</v>
      </c>
      <c r="W1420" s="27" t="s">
        <v>90</v>
      </c>
      <c r="X1420" s="88" t="s">
        <v>62</v>
      </c>
    </row>
    <row r="1421" spans="15:24" x14ac:dyDescent="0.25">
      <c r="O1421" s="37"/>
      <c r="P1421" s="175"/>
      <c r="T1421" s="29">
        <v>3788</v>
      </c>
      <c r="U1421" s="27" t="s">
        <v>1494</v>
      </c>
      <c r="V1421" s="27">
        <v>3240</v>
      </c>
      <c r="W1421" s="27" t="s">
        <v>77</v>
      </c>
      <c r="X1421" s="88" t="s">
        <v>60</v>
      </c>
    </row>
    <row r="1422" spans="15:24" x14ac:dyDescent="0.25">
      <c r="O1422" s="37"/>
      <c r="P1422" s="175"/>
      <c r="T1422" s="29">
        <v>3789</v>
      </c>
      <c r="U1422" s="27" t="s">
        <v>1495</v>
      </c>
      <c r="V1422" s="27">
        <v>3310</v>
      </c>
      <c r="W1422" s="27" t="s">
        <v>90</v>
      </c>
      <c r="X1422" s="88" t="s">
        <v>62</v>
      </c>
    </row>
    <row r="1423" spans="15:24" x14ac:dyDescent="0.25">
      <c r="O1423" s="37"/>
      <c r="P1423" s="175"/>
      <c r="T1423" s="29">
        <v>3791</v>
      </c>
      <c r="U1423" s="27" t="s">
        <v>1496</v>
      </c>
      <c r="V1423" s="27">
        <v>3280</v>
      </c>
      <c r="W1423" s="27" t="s">
        <v>1242</v>
      </c>
      <c r="X1423" s="88" t="s">
        <v>60</v>
      </c>
    </row>
    <row r="1424" spans="15:24" x14ac:dyDescent="0.25">
      <c r="O1424" s="37"/>
      <c r="P1424" s="175"/>
      <c r="T1424" s="29">
        <v>3792</v>
      </c>
      <c r="U1424" s="27" t="s">
        <v>1743</v>
      </c>
      <c r="V1424" s="27">
        <v>3120</v>
      </c>
      <c r="W1424" s="27" t="s">
        <v>1246</v>
      </c>
      <c r="X1424" s="88" t="s">
        <v>60</v>
      </c>
    </row>
    <row r="1425" spans="15:24" x14ac:dyDescent="0.25">
      <c r="O1425" s="37"/>
      <c r="P1425" s="175"/>
      <c r="T1425" s="29">
        <v>3794</v>
      </c>
      <c r="U1425" s="27" t="s">
        <v>1497</v>
      </c>
      <c r="V1425" s="27">
        <v>3120</v>
      </c>
      <c r="W1425" s="27" t="s">
        <v>1246</v>
      </c>
      <c r="X1425" s="88" t="s">
        <v>60</v>
      </c>
    </row>
    <row r="1426" spans="15:24" x14ac:dyDescent="0.25">
      <c r="O1426" s="37"/>
      <c r="P1426" s="175"/>
      <c r="T1426" s="29">
        <v>3795</v>
      </c>
      <c r="U1426" s="27" t="s">
        <v>1018</v>
      </c>
      <c r="V1426" s="27">
        <v>3150</v>
      </c>
      <c r="W1426" s="27" t="s">
        <v>86</v>
      </c>
      <c r="X1426" s="88" t="s">
        <v>65</v>
      </c>
    </row>
    <row r="1427" spans="15:24" x14ac:dyDescent="0.25">
      <c r="O1427" s="37"/>
      <c r="P1427" s="175"/>
      <c r="T1427" s="29">
        <v>3797</v>
      </c>
      <c r="U1427" s="27" t="s">
        <v>1498</v>
      </c>
      <c r="V1427" s="27">
        <v>3150</v>
      </c>
      <c r="W1427" s="27" t="s">
        <v>86</v>
      </c>
      <c r="X1427" s="88" t="s">
        <v>65</v>
      </c>
    </row>
    <row r="1428" spans="15:24" x14ac:dyDescent="0.25">
      <c r="O1428" s="37"/>
      <c r="P1428" s="175"/>
      <c r="T1428" s="29">
        <v>3799</v>
      </c>
      <c r="U1428" s="27" t="s">
        <v>1499</v>
      </c>
      <c r="V1428" s="27">
        <v>3070</v>
      </c>
      <c r="W1428" s="27" t="s">
        <v>73</v>
      </c>
      <c r="X1428" s="88" t="s">
        <v>54</v>
      </c>
    </row>
    <row r="1429" spans="15:24" x14ac:dyDescent="0.25">
      <c r="O1429" s="37"/>
      <c r="P1429" s="175"/>
      <c r="T1429" s="29">
        <v>3802</v>
      </c>
      <c r="U1429" s="27" t="s">
        <v>1500</v>
      </c>
      <c r="V1429" s="27">
        <v>3070</v>
      </c>
      <c r="W1429" s="27" t="s">
        <v>73</v>
      </c>
      <c r="X1429" s="88" t="s">
        <v>54</v>
      </c>
    </row>
    <row r="1430" spans="15:24" x14ac:dyDescent="0.25">
      <c r="O1430" s="37"/>
      <c r="P1430" s="175"/>
      <c r="T1430" s="29">
        <v>3804</v>
      </c>
      <c r="U1430" s="27" t="s">
        <v>1501</v>
      </c>
      <c r="V1430" s="27">
        <v>3150</v>
      </c>
      <c r="W1430" s="27" t="s">
        <v>86</v>
      </c>
      <c r="X1430" s="88" t="s">
        <v>65</v>
      </c>
    </row>
    <row r="1431" spans="15:24" x14ac:dyDescent="0.25">
      <c r="O1431" s="37"/>
      <c r="P1431" s="175"/>
      <c r="T1431" s="29">
        <v>3805</v>
      </c>
      <c r="U1431" s="27" t="s">
        <v>1502</v>
      </c>
      <c r="V1431" s="27">
        <v>3090</v>
      </c>
      <c r="W1431" s="27" t="s">
        <v>82</v>
      </c>
      <c r="X1431" s="88" t="s">
        <v>65</v>
      </c>
    </row>
    <row r="1432" spans="15:24" x14ac:dyDescent="0.25">
      <c r="O1432" s="37"/>
      <c r="P1432" s="175"/>
      <c r="T1432" s="29">
        <v>3806</v>
      </c>
      <c r="U1432" s="27" t="s">
        <v>1744</v>
      </c>
      <c r="V1432" s="27">
        <v>3300</v>
      </c>
      <c r="W1432" s="27" t="s">
        <v>1254</v>
      </c>
      <c r="X1432" s="88" t="s">
        <v>60</v>
      </c>
    </row>
    <row r="1433" spans="15:24" x14ac:dyDescent="0.25">
      <c r="O1433" s="37"/>
      <c r="P1433" s="175"/>
      <c r="T1433" s="29">
        <v>3809</v>
      </c>
      <c r="U1433" s="27" t="s">
        <v>1503</v>
      </c>
      <c r="V1433" s="27">
        <v>3090</v>
      </c>
      <c r="W1433" s="27" t="s">
        <v>82</v>
      </c>
      <c r="X1433" s="88" t="s">
        <v>65</v>
      </c>
    </row>
    <row r="1434" spans="15:24" x14ac:dyDescent="0.25">
      <c r="O1434" s="37"/>
      <c r="P1434" s="175"/>
      <c r="T1434" s="29">
        <v>3810</v>
      </c>
      <c r="U1434" s="27" t="s">
        <v>514</v>
      </c>
      <c r="V1434" s="27">
        <v>3210</v>
      </c>
      <c r="W1434" s="27" t="s">
        <v>126</v>
      </c>
      <c r="X1434" s="88" t="s">
        <v>65</v>
      </c>
    </row>
    <row r="1435" spans="15:24" x14ac:dyDescent="0.25">
      <c r="O1435" s="37"/>
      <c r="P1435" s="175"/>
      <c r="T1435" s="29">
        <v>3815</v>
      </c>
      <c r="U1435" s="27" t="s">
        <v>1745</v>
      </c>
      <c r="V1435" s="27">
        <v>3290</v>
      </c>
      <c r="W1435" s="27" t="s">
        <v>1262</v>
      </c>
      <c r="X1435" s="88" t="s">
        <v>62</v>
      </c>
    </row>
    <row r="1436" spans="15:24" x14ac:dyDescent="0.25">
      <c r="O1436" s="37"/>
      <c r="P1436" s="175"/>
      <c r="T1436" s="29">
        <v>3817</v>
      </c>
      <c r="U1436" s="27" t="s">
        <v>1746</v>
      </c>
      <c r="V1436" s="27">
        <v>3290</v>
      </c>
      <c r="W1436" s="27" t="s">
        <v>1262</v>
      </c>
      <c r="X1436" s="88" t="s">
        <v>62</v>
      </c>
    </row>
    <row r="1437" spans="15:24" x14ac:dyDescent="0.25">
      <c r="O1437" s="37"/>
      <c r="P1437" s="175"/>
      <c r="T1437" s="29">
        <v>3822</v>
      </c>
      <c r="U1437" s="27" t="s">
        <v>981</v>
      </c>
      <c r="V1437" s="27">
        <v>3200</v>
      </c>
      <c r="W1437" s="27" t="s">
        <v>103</v>
      </c>
      <c r="X1437" s="88" t="s">
        <v>60</v>
      </c>
    </row>
    <row r="1438" spans="15:24" x14ac:dyDescent="0.25">
      <c r="O1438" s="37"/>
      <c r="P1438" s="175"/>
      <c r="T1438" s="29">
        <v>3824</v>
      </c>
      <c r="U1438" s="27" t="s">
        <v>1747</v>
      </c>
      <c r="V1438" s="27">
        <v>3020</v>
      </c>
      <c r="W1438" s="27" t="s">
        <v>64</v>
      </c>
      <c r="X1438" s="88" t="s">
        <v>65</v>
      </c>
    </row>
    <row r="1439" spans="15:24" x14ac:dyDescent="0.25">
      <c r="O1439" s="37"/>
      <c r="P1439" s="175"/>
      <c r="T1439" s="29">
        <v>3838</v>
      </c>
      <c r="U1439" s="27" t="s">
        <v>1748</v>
      </c>
      <c r="V1439" s="27">
        <v>3070</v>
      </c>
      <c r="W1439" s="27" t="s">
        <v>73</v>
      </c>
      <c r="X1439" s="88" t="s">
        <v>54</v>
      </c>
    </row>
    <row r="1440" spans="15:24" x14ac:dyDescent="0.25">
      <c r="O1440" s="37"/>
      <c r="P1440" s="175"/>
      <c r="T1440" s="29">
        <v>3840</v>
      </c>
      <c r="U1440" s="27" t="s">
        <v>1749</v>
      </c>
      <c r="V1440" s="27">
        <v>3140</v>
      </c>
      <c r="W1440" s="27" t="s">
        <v>139</v>
      </c>
      <c r="X1440" s="88" t="s">
        <v>65</v>
      </c>
    </row>
    <row r="1441" spans="15:24" x14ac:dyDescent="0.25">
      <c r="O1441" s="37"/>
      <c r="P1441" s="175"/>
      <c r="T1441" s="29">
        <v>3867</v>
      </c>
      <c r="U1441" s="27" t="s">
        <v>1750</v>
      </c>
      <c r="V1441" s="27">
        <v>3020</v>
      </c>
      <c r="W1441" s="27" t="s">
        <v>64</v>
      </c>
      <c r="X1441" s="88" t="s">
        <v>65</v>
      </c>
    </row>
    <row r="1442" spans="15:24" x14ac:dyDescent="0.25">
      <c r="O1442" s="37"/>
      <c r="P1442" s="175"/>
      <c r="T1442" s="29">
        <v>3869</v>
      </c>
      <c r="U1442" s="27" t="s">
        <v>1751</v>
      </c>
      <c r="V1442" s="27">
        <v>3061</v>
      </c>
      <c r="W1442" s="27" t="s">
        <v>1838</v>
      </c>
      <c r="X1442" s="88" t="s">
        <v>78</v>
      </c>
    </row>
    <row r="1443" spans="15:24" x14ac:dyDescent="0.25">
      <c r="O1443" s="37"/>
      <c r="P1443" s="175"/>
      <c r="T1443" s="29">
        <v>3878</v>
      </c>
      <c r="U1443" s="27" t="s">
        <v>1752</v>
      </c>
      <c r="V1443" s="27">
        <v>3070</v>
      </c>
      <c r="W1443" s="27" t="s">
        <v>73</v>
      </c>
      <c r="X1443" s="88" t="s">
        <v>54</v>
      </c>
    </row>
    <row r="1444" spans="15:24" x14ac:dyDescent="0.25">
      <c r="O1444" s="37"/>
      <c r="P1444" s="175"/>
      <c r="T1444" s="29">
        <v>3879</v>
      </c>
      <c r="U1444" s="27" t="s">
        <v>1753</v>
      </c>
      <c r="V1444" s="27">
        <v>3070</v>
      </c>
      <c r="W1444" s="27" t="s">
        <v>73</v>
      </c>
      <c r="X1444" s="88" t="s">
        <v>54</v>
      </c>
    </row>
    <row r="1445" spans="15:24" x14ac:dyDescent="0.25">
      <c r="O1445" s="37"/>
      <c r="P1445" s="175"/>
      <c r="T1445" s="29">
        <v>3881</v>
      </c>
      <c r="U1445" s="27" t="s">
        <v>1754</v>
      </c>
      <c r="V1445" s="27">
        <v>3050</v>
      </c>
      <c r="W1445" s="27" t="s">
        <v>57</v>
      </c>
      <c r="X1445" s="88" t="s">
        <v>54</v>
      </c>
    </row>
    <row r="1446" spans="15:24" x14ac:dyDescent="0.25">
      <c r="O1446" s="37"/>
      <c r="P1446" s="175"/>
      <c r="T1446" s="29">
        <v>3883</v>
      </c>
      <c r="U1446" s="27" t="s">
        <v>1755</v>
      </c>
      <c r="V1446" s="27">
        <v>3150</v>
      </c>
      <c r="W1446" s="27" t="s">
        <v>86</v>
      </c>
      <c r="X1446" s="88" t="s">
        <v>65</v>
      </c>
    </row>
    <row r="1447" spans="15:24" x14ac:dyDescent="0.25">
      <c r="O1447" s="37"/>
      <c r="P1447" s="175"/>
      <c r="T1447" s="29">
        <v>3886</v>
      </c>
      <c r="U1447" s="27" t="s">
        <v>1756</v>
      </c>
      <c r="V1447" s="27">
        <v>3070</v>
      </c>
      <c r="W1447" s="27" t="s">
        <v>73</v>
      </c>
      <c r="X1447" s="88" t="s">
        <v>54</v>
      </c>
    </row>
    <row r="1448" spans="15:24" x14ac:dyDescent="0.25">
      <c r="O1448" s="37"/>
      <c r="P1448" s="175"/>
      <c r="T1448" s="29">
        <v>3892</v>
      </c>
      <c r="U1448" s="27" t="s">
        <v>1757</v>
      </c>
      <c r="V1448" s="27">
        <v>3020</v>
      </c>
      <c r="W1448" s="27" t="s">
        <v>64</v>
      </c>
      <c r="X1448" s="88" t="s">
        <v>65</v>
      </c>
    </row>
    <row r="1449" spans="15:24" x14ac:dyDescent="0.25">
      <c r="O1449" s="37"/>
      <c r="P1449" s="175"/>
      <c r="T1449" s="29">
        <v>3893</v>
      </c>
      <c r="U1449" s="27" t="s">
        <v>1758</v>
      </c>
      <c r="V1449" s="27">
        <v>3240</v>
      </c>
      <c r="W1449" s="27" t="s">
        <v>77</v>
      </c>
      <c r="X1449" s="88" t="s">
        <v>60</v>
      </c>
    </row>
    <row r="1450" spans="15:24" x14ac:dyDescent="0.25">
      <c r="O1450" s="37"/>
      <c r="P1450" s="175"/>
      <c r="T1450" s="29">
        <v>3897</v>
      </c>
      <c r="U1450" s="27" t="s">
        <v>1759</v>
      </c>
      <c r="V1450" s="27">
        <v>3140</v>
      </c>
      <c r="W1450" s="27" t="s">
        <v>139</v>
      </c>
      <c r="X1450" s="88" t="s">
        <v>65</v>
      </c>
    </row>
    <row r="1451" spans="15:24" x14ac:dyDescent="0.25">
      <c r="O1451" s="37"/>
      <c r="P1451" s="175"/>
      <c r="T1451" s="29">
        <v>3900</v>
      </c>
      <c r="U1451" s="27" t="s">
        <v>1760</v>
      </c>
      <c r="V1451" s="27">
        <v>3070</v>
      </c>
      <c r="W1451" s="27" t="s">
        <v>73</v>
      </c>
      <c r="X1451" s="88" t="s">
        <v>54</v>
      </c>
    </row>
    <row r="1452" spans="15:24" x14ac:dyDescent="0.25">
      <c r="O1452" s="37"/>
      <c r="P1452" s="175"/>
      <c r="T1452" s="29">
        <v>3903</v>
      </c>
      <c r="U1452" s="27" t="s">
        <v>1761</v>
      </c>
      <c r="V1452" s="27">
        <v>3270</v>
      </c>
      <c r="W1452" s="27" t="s">
        <v>108</v>
      </c>
      <c r="X1452" s="88" t="s">
        <v>60</v>
      </c>
    </row>
    <row r="1453" spans="15:24" x14ac:dyDescent="0.25">
      <c r="O1453" s="37"/>
      <c r="P1453" s="175"/>
      <c r="T1453" s="29">
        <v>3913</v>
      </c>
      <c r="U1453" s="27" t="s">
        <v>1762</v>
      </c>
      <c r="V1453" s="27">
        <v>3030</v>
      </c>
      <c r="W1453" s="27" t="s">
        <v>70</v>
      </c>
      <c r="X1453" s="88" t="s">
        <v>65</v>
      </c>
    </row>
    <row r="1454" spans="15:24" x14ac:dyDescent="0.25">
      <c r="O1454" s="37"/>
      <c r="P1454" s="175"/>
      <c r="T1454" s="29">
        <v>3918</v>
      </c>
      <c r="U1454" s="27" t="s">
        <v>1892</v>
      </c>
      <c r="V1454" s="27">
        <v>3270</v>
      </c>
      <c r="W1454" s="27" t="s">
        <v>108</v>
      </c>
      <c r="X1454" s="88" t="s">
        <v>60</v>
      </c>
    </row>
    <row r="1455" spans="15:24" x14ac:dyDescent="0.25">
      <c r="O1455" s="37"/>
      <c r="P1455" s="175"/>
      <c r="T1455" s="29">
        <v>3927</v>
      </c>
      <c r="U1455" s="27" t="s">
        <v>1891</v>
      </c>
      <c r="V1455" s="27">
        <v>3090</v>
      </c>
      <c r="W1455" s="27" t="s">
        <v>82</v>
      </c>
      <c r="X1455" s="88" t="s">
        <v>65</v>
      </c>
    </row>
    <row r="1456" spans="15:24" x14ac:dyDescent="0.25">
      <c r="O1456" s="37"/>
      <c r="P1456" s="175"/>
      <c r="T1456" s="29">
        <v>3928</v>
      </c>
      <c r="U1456" s="27" t="s">
        <v>1890</v>
      </c>
      <c r="V1456" s="27">
        <v>3280</v>
      </c>
      <c r="W1456" s="27" t="s">
        <v>1242</v>
      </c>
      <c r="X1456" s="88" t="s">
        <v>60</v>
      </c>
    </row>
    <row r="1457" spans="15:24" x14ac:dyDescent="0.25">
      <c r="O1457" s="37"/>
      <c r="P1457" s="175"/>
      <c r="T1457" s="29">
        <v>3929</v>
      </c>
      <c r="U1457" s="27" t="s">
        <v>1889</v>
      </c>
      <c r="V1457" s="27">
        <v>3170</v>
      </c>
      <c r="W1457" s="27" t="s">
        <v>1247</v>
      </c>
      <c r="X1457" s="88" t="s">
        <v>74</v>
      </c>
    </row>
    <row r="1458" spans="15:24" x14ac:dyDescent="0.25">
      <c r="O1458" s="37"/>
      <c r="P1458" s="175"/>
      <c r="T1458" s="29">
        <v>3932</v>
      </c>
      <c r="U1458" s="27" t="s">
        <v>1763</v>
      </c>
      <c r="V1458" s="27">
        <v>3110</v>
      </c>
      <c r="W1458" s="27" t="s">
        <v>190</v>
      </c>
      <c r="X1458" s="88" t="s">
        <v>65</v>
      </c>
    </row>
    <row r="1459" spans="15:24" x14ac:dyDescent="0.25">
      <c r="O1459" s="37"/>
      <c r="P1459" s="175"/>
      <c r="T1459" s="29">
        <v>3933</v>
      </c>
      <c r="U1459" s="27" t="s">
        <v>1764</v>
      </c>
      <c r="V1459" s="27">
        <v>3090</v>
      </c>
      <c r="W1459" s="27" t="s">
        <v>82</v>
      </c>
      <c r="X1459" s="88" t="s">
        <v>65</v>
      </c>
    </row>
    <row r="1460" spans="15:24" x14ac:dyDescent="0.25">
      <c r="O1460" s="37"/>
      <c r="P1460" s="175"/>
      <c r="T1460" s="29">
        <v>3936</v>
      </c>
      <c r="U1460" s="27" t="s">
        <v>1765</v>
      </c>
      <c r="V1460" s="27">
        <v>3210</v>
      </c>
      <c r="W1460" s="27" t="s">
        <v>126</v>
      </c>
      <c r="X1460" s="88" t="s">
        <v>65</v>
      </c>
    </row>
    <row r="1461" spans="15:24" x14ac:dyDescent="0.25">
      <c r="O1461" s="37"/>
      <c r="P1461" s="175"/>
      <c r="T1461" s="29">
        <v>3937</v>
      </c>
      <c r="U1461" s="27" t="s">
        <v>1766</v>
      </c>
      <c r="V1461" s="27">
        <v>3090</v>
      </c>
      <c r="W1461" s="27" t="s">
        <v>82</v>
      </c>
      <c r="X1461" s="88" t="s">
        <v>65</v>
      </c>
    </row>
    <row r="1462" spans="15:24" x14ac:dyDescent="0.25">
      <c r="O1462" s="37"/>
      <c r="P1462" s="175"/>
      <c r="T1462" s="29">
        <v>3938</v>
      </c>
      <c r="U1462" s="27" t="s">
        <v>1767</v>
      </c>
      <c r="V1462" s="27">
        <v>3170</v>
      </c>
      <c r="W1462" s="27" t="s">
        <v>1247</v>
      </c>
      <c r="X1462" s="88" t="s">
        <v>74</v>
      </c>
    </row>
    <row r="1463" spans="15:24" x14ac:dyDescent="0.25">
      <c r="O1463" s="37"/>
      <c r="P1463" s="175"/>
      <c r="T1463" s="29">
        <v>3940</v>
      </c>
      <c r="U1463" s="27" t="s">
        <v>1768</v>
      </c>
      <c r="V1463" s="27">
        <v>3110</v>
      </c>
      <c r="W1463" s="27" t="s">
        <v>190</v>
      </c>
      <c r="X1463" s="88" t="s">
        <v>65</v>
      </c>
    </row>
    <row r="1464" spans="15:24" x14ac:dyDescent="0.25">
      <c r="O1464" s="37"/>
      <c r="P1464" s="175"/>
      <c r="T1464" s="29">
        <v>3944</v>
      </c>
      <c r="U1464" s="27" t="s">
        <v>1769</v>
      </c>
      <c r="V1464" s="27">
        <v>3020</v>
      </c>
      <c r="W1464" s="27" t="s">
        <v>64</v>
      </c>
      <c r="X1464" s="88" t="s">
        <v>65</v>
      </c>
    </row>
    <row r="1465" spans="15:24" x14ac:dyDescent="0.25">
      <c r="O1465" s="37"/>
      <c r="P1465" s="175"/>
      <c r="T1465" s="29">
        <v>3951</v>
      </c>
      <c r="U1465" s="27" t="s">
        <v>1770</v>
      </c>
      <c r="V1465" s="27">
        <v>3150</v>
      </c>
      <c r="W1465" s="27" t="s">
        <v>86</v>
      </c>
      <c r="X1465" s="88" t="s">
        <v>65</v>
      </c>
    </row>
    <row r="1466" spans="15:24" x14ac:dyDescent="0.25">
      <c r="O1466" s="37"/>
      <c r="P1466" s="175"/>
      <c r="T1466" s="29">
        <v>3953</v>
      </c>
      <c r="U1466" s="27" t="s">
        <v>1771</v>
      </c>
      <c r="V1466" s="27">
        <v>3120</v>
      </c>
      <c r="W1466" s="27" t="s">
        <v>1246</v>
      </c>
      <c r="X1466" s="88" t="s">
        <v>60</v>
      </c>
    </row>
    <row r="1467" spans="15:24" x14ac:dyDescent="0.25">
      <c r="O1467" s="37"/>
      <c r="P1467" s="175"/>
      <c r="T1467" s="29">
        <v>3954</v>
      </c>
      <c r="U1467" s="27" t="s">
        <v>1772</v>
      </c>
      <c r="V1467" s="27">
        <v>3130</v>
      </c>
      <c r="W1467" s="27" t="s">
        <v>68</v>
      </c>
      <c r="X1467" s="88" t="s">
        <v>65</v>
      </c>
    </row>
    <row r="1468" spans="15:24" x14ac:dyDescent="0.25">
      <c r="O1468" s="37"/>
      <c r="P1468" s="175"/>
      <c r="T1468" s="29">
        <v>3961</v>
      </c>
      <c r="U1468" s="27" t="s">
        <v>1888</v>
      </c>
      <c r="V1468" s="27">
        <v>3090</v>
      </c>
      <c r="W1468" s="27" t="s">
        <v>82</v>
      </c>
      <c r="X1468" s="88" t="s">
        <v>65</v>
      </c>
    </row>
    <row r="1469" spans="15:24" x14ac:dyDescent="0.25">
      <c r="O1469" s="37"/>
      <c r="P1469" s="175"/>
      <c r="T1469" s="29">
        <v>3962</v>
      </c>
      <c r="U1469" s="27" t="s">
        <v>1773</v>
      </c>
      <c r="V1469" s="27">
        <v>3020</v>
      </c>
      <c r="W1469" s="27" t="s">
        <v>64</v>
      </c>
      <c r="X1469" s="88" t="s">
        <v>65</v>
      </c>
    </row>
    <row r="1470" spans="15:24" x14ac:dyDescent="0.25">
      <c r="O1470" s="37"/>
      <c r="P1470" s="175"/>
      <c r="T1470" s="29">
        <v>3965</v>
      </c>
      <c r="U1470" s="27" t="s">
        <v>1887</v>
      </c>
      <c r="V1470" s="27">
        <v>3120</v>
      </c>
      <c r="W1470" s="27" t="s">
        <v>1246</v>
      </c>
      <c r="X1470" s="88" t="s">
        <v>60</v>
      </c>
    </row>
    <row r="1471" spans="15:24" x14ac:dyDescent="0.25">
      <c r="O1471" s="37"/>
      <c r="P1471" s="175"/>
      <c r="T1471" s="29">
        <v>3967</v>
      </c>
      <c r="U1471" s="27" t="s">
        <v>1774</v>
      </c>
      <c r="V1471" s="27">
        <v>3040</v>
      </c>
      <c r="W1471" s="27" t="s">
        <v>81</v>
      </c>
      <c r="X1471" s="88" t="s">
        <v>65</v>
      </c>
    </row>
    <row r="1472" spans="15:24" x14ac:dyDescent="0.25">
      <c r="O1472" s="37"/>
      <c r="P1472" s="175"/>
      <c r="T1472" s="29">
        <v>3976</v>
      </c>
      <c r="U1472" s="27" t="s">
        <v>1775</v>
      </c>
      <c r="V1472" s="27">
        <v>3280</v>
      </c>
      <c r="W1472" s="27" t="s">
        <v>1242</v>
      </c>
      <c r="X1472" s="88" t="s">
        <v>60</v>
      </c>
    </row>
    <row r="1473" spans="15:24" x14ac:dyDescent="0.25">
      <c r="O1473" s="37"/>
      <c r="P1473" s="175"/>
      <c r="T1473" s="29">
        <v>3978</v>
      </c>
      <c r="U1473" s="27" t="s">
        <v>1776</v>
      </c>
      <c r="V1473" s="27">
        <v>3050</v>
      </c>
      <c r="W1473" s="27" t="s">
        <v>57</v>
      </c>
      <c r="X1473" s="88" t="s">
        <v>54</v>
      </c>
    </row>
    <row r="1474" spans="15:24" x14ac:dyDescent="0.25">
      <c r="O1474" s="37"/>
      <c r="P1474" s="175"/>
      <c r="T1474" s="29">
        <v>3980</v>
      </c>
      <c r="U1474" s="27" t="s">
        <v>1026</v>
      </c>
      <c r="V1474" s="27">
        <v>3310</v>
      </c>
      <c r="W1474" s="27" t="s">
        <v>90</v>
      </c>
      <c r="X1474" s="88" t="s">
        <v>62</v>
      </c>
    </row>
    <row r="1475" spans="15:24" x14ac:dyDescent="0.25">
      <c r="O1475" s="37"/>
      <c r="P1475" s="175"/>
      <c r="T1475" s="29">
        <v>3982</v>
      </c>
      <c r="U1475" s="27" t="s">
        <v>1777</v>
      </c>
      <c r="V1475" s="27">
        <v>3170</v>
      </c>
      <c r="W1475" s="27" t="s">
        <v>1247</v>
      </c>
      <c r="X1475" s="88" t="s">
        <v>74</v>
      </c>
    </row>
    <row r="1476" spans="15:24" x14ac:dyDescent="0.25">
      <c r="O1476" s="37"/>
      <c r="P1476" s="175"/>
      <c r="T1476" s="29">
        <v>3983</v>
      </c>
      <c r="U1476" s="27" t="s">
        <v>1778</v>
      </c>
      <c r="V1476" s="27">
        <v>3110</v>
      </c>
      <c r="W1476" s="27" t="s">
        <v>190</v>
      </c>
      <c r="X1476" s="88" t="s">
        <v>65</v>
      </c>
    </row>
    <row r="1477" spans="15:24" x14ac:dyDescent="0.25">
      <c r="O1477" s="37"/>
      <c r="P1477" s="175"/>
      <c r="T1477" s="29">
        <v>3984</v>
      </c>
      <c r="U1477" s="27" t="s">
        <v>1779</v>
      </c>
      <c r="V1477" s="27">
        <v>3020</v>
      </c>
      <c r="W1477" s="27" t="s">
        <v>64</v>
      </c>
      <c r="X1477" s="88" t="s">
        <v>65</v>
      </c>
    </row>
    <row r="1478" spans="15:24" x14ac:dyDescent="0.25">
      <c r="O1478" s="37"/>
      <c r="P1478" s="175"/>
      <c r="T1478" s="29">
        <v>3987</v>
      </c>
      <c r="U1478" s="27" t="s">
        <v>1780</v>
      </c>
      <c r="V1478" s="27">
        <v>3090</v>
      </c>
      <c r="W1478" s="27" t="s">
        <v>82</v>
      </c>
      <c r="X1478" s="88" t="s">
        <v>65</v>
      </c>
    </row>
    <row r="1479" spans="15:24" x14ac:dyDescent="0.25">
      <c r="O1479" s="37"/>
      <c r="P1479" s="175"/>
      <c r="T1479" s="29">
        <v>3988</v>
      </c>
      <c r="U1479" s="27" t="s">
        <v>1781</v>
      </c>
      <c r="V1479" s="27">
        <v>3090</v>
      </c>
      <c r="W1479" s="27" t="s">
        <v>82</v>
      </c>
      <c r="X1479" s="88" t="s">
        <v>65</v>
      </c>
    </row>
    <row r="1480" spans="15:24" x14ac:dyDescent="0.25">
      <c r="O1480" s="37"/>
      <c r="P1480" s="175"/>
      <c r="T1480" s="29">
        <v>3992</v>
      </c>
      <c r="U1480" s="27" t="s">
        <v>1782</v>
      </c>
      <c r="V1480" s="27">
        <v>3040</v>
      </c>
      <c r="W1480" s="27" t="s">
        <v>81</v>
      </c>
      <c r="X1480" s="88" t="s">
        <v>65</v>
      </c>
    </row>
    <row r="1481" spans="15:24" x14ac:dyDescent="0.25">
      <c r="O1481" s="37"/>
      <c r="P1481" s="175"/>
      <c r="T1481" s="29">
        <v>3998</v>
      </c>
      <c r="U1481" s="27" t="s">
        <v>1783</v>
      </c>
      <c r="V1481" s="27">
        <v>3310</v>
      </c>
      <c r="W1481" s="27" t="s">
        <v>90</v>
      </c>
      <c r="X1481" s="88" t="s">
        <v>62</v>
      </c>
    </row>
    <row r="1482" spans="15:24" x14ac:dyDescent="0.25">
      <c r="O1482" s="37"/>
      <c r="P1482" s="175"/>
      <c r="T1482" s="29">
        <v>4000</v>
      </c>
      <c r="U1482" s="27" t="s">
        <v>1886</v>
      </c>
      <c r="V1482" s="27">
        <v>3080</v>
      </c>
      <c r="W1482" s="27" t="s">
        <v>72</v>
      </c>
      <c r="X1482" s="88" t="s">
        <v>60</v>
      </c>
    </row>
    <row r="1483" spans="15:24" x14ac:dyDescent="0.25">
      <c r="O1483" s="37"/>
      <c r="P1483" s="175"/>
      <c r="T1483" s="29">
        <v>4001</v>
      </c>
      <c r="U1483" s="27" t="s">
        <v>1885</v>
      </c>
      <c r="V1483" s="27">
        <v>3270</v>
      </c>
      <c r="W1483" s="27" t="s">
        <v>108</v>
      </c>
      <c r="X1483" s="88" t="s">
        <v>60</v>
      </c>
    </row>
    <row r="1484" spans="15:24" x14ac:dyDescent="0.25">
      <c r="O1484" s="37"/>
      <c r="P1484" s="175"/>
      <c r="T1484" s="29">
        <v>4002</v>
      </c>
      <c r="U1484" s="27" t="s">
        <v>1884</v>
      </c>
      <c r="V1484" s="27">
        <v>3070</v>
      </c>
      <c r="W1484" s="27" t="s">
        <v>73</v>
      </c>
      <c r="X1484" s="88" t="s">
        <v>54</v>
      </c>
    </row>
    <row r="1485" spans="15:24" x14ac:dyDescent="0.25">
      <c r="O1485" s="37"/>
      <c r="P1485" s="175"/>
      <c r="T1485" s="29">
        <v>4005</v>
      </c>
      <c r="U1485" s="27" t="s">
        <v>1784</v>
      </c>
      <c r="V1485" s="27">
        <v>3290</v>
      </c>
      <c r="W1485" s="27" t="s">
        <v>1262</v>
      </c>
      <c r="X1485" s="88" t="s">
        <v>62</v>
      </c>
    </row>
    <row r="1486" spans="15:24" x14ac:dyDescent="0.25">
      <c r="O1486" s="37"/>
      <c r="P1486" s="175"/>
      <c r="T1486" s="29">
        <v>4007</v>
      </c>
      <c r="U1486" s="27" t="s">
        <v>1883</v>
      </c>
      <c r="V1486" s="27">
        <v>3160</v>
      </c>
      <c r="W1486" s="27" t="s">
        <v>1256</v>
      </c>
      <c r="X1486" s="88" t="s">
        <v>74</v>
      </c>
    </row>
    <row r="1487" spans="15:24" x14ac:dyDescent="0.25">
      <c r="O1487" s="37"/>
      <c r="P1487" s="175"/>
      <c r="T1487" s="29">
        <v>4009</v>
      </c>
      <c r="U1487" s="27" t="s">
        <v>1882</v>
      </c>
      <c r="V1487" s="27">
        <v>3150</v>
      </c>
      <c r="W1487" s="27" t="s">
        <v>86</v>
      </c>
      <c r="X1487" s="88" t="s">
        <v>65</v>
      </c>
    </row>
    <row r="1488" spans="15:24" x14ac:dyDescent="0.25">
      <c r="O1488" s="37"/>
      <c r="P1488" s="175"/>
      <c r="T1488" s="29">
        <v>4010</v>
      </c>
      <c r="U1488" s="27" t="s">
        <v>1785</v>
      </c>
      <c r="V1488" s="27">
        <v>3050</v>
      </c>
      <c r="W1488" s="27" t="s">
        <v>57</v>
      </c>
      <c r="X1488" s="88" t="s">
        <v>54</v>
      </c>
    </row>
    <row r="1489" spans="15:24" x14ac:dyDescent="0.25">
      <c r="O1489" s="37"/>
      <c r="P1489" s="175"/>
      <c r="T1489" s="29">
        <v>4012</v>
      </c>
      <c r="U1489" s="27" t="s">
        <v>1360</v>
      </c>
      <c r="V1489" s="27">
        <v>3030</v>
      </c>
      <c r="W1489" s="27" t="s">
        <v>70</v>
      </c>
      <c r="X1489" s="88" t="s">
        <v>65</v>
      </c>
    </row>
    <row r="1490" spans="15:24" x14ac:dyDescent="0.25">
      <c r="O1490" s="37"/>
      <c r="P1490" s="175"/>
      <c r="T1490" s="29">
        <v>4018</v>
      </c>
      <c r="U1490" s="27" t="s">
        <v>1452</v>
      </c>
      <c r="V1490" s="27">
        <v>3260</v>
      </c>
      <c r="W1490" s="27" t="s">
        <v>61</v>
      </c>
      <c r="X1490" s="88" t="s">
        <v>62</v>
      </c>
    </row>
    <row r="1491" spans="15:24" x14ac:dyDescent="0.25">
      <c r="O1491" s="37"/>
      <c r="P1491" s="175"/>
      <c r="T1491" s="29">
        <v>4019</v>
      </c>
      <c r="U1491" s="27" t="s">
        <v>1881</v>
      </c>
      <c r="V1491" s="27">
        <v>3070</v>
      </c>
      <c r="W1491" s="27" t="s">
        <v>73</v>
      </c>
      <c r="X1491" s="88" t="s">
        <v>54</v>
      </c>
    </row>
    <row r="1492" spans="15:24" x14ac:dyDescent="0.25">
      <c r="O1492" s="37"/>
      <c r="P1492" s="175"/>
      <c r="T1492" s="29">
        <v>4021</v>
      </c>
      <c r="U1492" s="27" t="s">
        <v>1786</v>
      </c>
      <c r="V1492" s="27">
        <v>3300</v>
      </c>
      <c r="W1492" s="27" t="s">
        <v>1254</v>
      </c>
      <c r="X1492" s="88" t="s">
        <v>60</v>
      </c>
    </row>
    <row r="1493" spans="15:24" x14ac:dyDescent="0.25">
      <c r="O1493" s="37"/>
      <c r="P1493" s="175"/>
      <c r="T1493" s="29">
        <v>4022</v>
      </c>
      <c r="U1493" s="27" t="s">
        <v>1787</v>
      </c>
      <c r="V1493" s="27">
        <v>3070</v>
      </c>
      <c r="W1493" s="27" t="s">
        <v>73</v>
      </c>
      <c r="X1493" s="88" t="s">
        <v>54</v>
      </c>
    </row>
    <row r="1494" spans="15:24" x14ac:dyDescent="0.25">
      <c r="O1494" s="37"/>
      <c r="P1494" s="175"/>
      <c r="T1494" s="29">
        <v>4023</v>
      </c>
      <c r="U1494" s="27" t="s">
        <v>1880</v>
      </c>
      <c r="V1494" s="27">
        <v>3080</v>
      </c>
      <c r="W1494" s="27" t="s">
        <v>72</v>
      </c>
      <c r="X1494" s="88" t="s">
        <v>60</v>
      </c>
    </row>
    <row r="1495" spans="15:24" x14ac:dyDescent="0.25">
      <c r="O1495" s="37"/>
      <c r="P1495" s="175"/>
      <c r="T1495" s="29">
        <v>4024</v>
      </c>
      <c r="U1495" s="27" t="s">
        <v>1879</v>
      </c>
      <c r="V1495" s="27">
        <v>3240</v>
      </c>
      <c r="W1495" s="27" t="s">
        <v>77</v>
      </c>
      <c r="X1495" s="88" t="s">
        <v>60</v>
      </c>
    </row>
    <row r="1496" spans="15:24" x14ac:dyDescent="0.25">
      <c r="O1496" s="37"/>
      <c r="P1496" s="175"/>
      <c r="T1496" s="29">
        <v>4025</v>
      </c>
      <c r="U1496" s="27" t="s">
        <v>1878</v>
      </c>
      <c r="V1496" s="27">
        <v>3230</v>
      </c>
      <c r="W1496" s="27" t="s">
        <v>1261</v>
      </c>
      <c r="X1496" s="88" t="s">
        <v>62</v>
      </c>
    </row>
    <row r="1497" spans="15:24" x14ac:dyDescent="0.25">
      <c r="O1497" s="37"/>
      <c r="P1497" s="175"/>
      <c r="T1497" s="29">
        <v>4026</v>
      </c>
      <c r="U1497" s="27" t="s">
        <v>1877</v>
      </c>
      <c r="V1497" s="27">
        <v>3040</v>
      </c>
      <c r="W1497" s="27" t="s">
        <v>81</v>
      </c>
      <c r="X1497" s="88" t="s">
        <v>65</v>
      </c>
    </row>
    <row r="1498" spans="15:24" x14ac:dyDescent="0.25">
      <c r="O1498" s="37"/>
      <c r="P1498" s="175"/>
      <c r="T1498" s="29">
        <v>4031</v>
      </c>
      <c r="U1498" s="27" t="s">
        <v>1876</v>
      </c>
      <c r="V1498" s="27">
        <v>3190</v>
      </c>
      <c r="W1498" s="27" t="s">
        <v>1248</v>
      </c>
      <c r="X1498" s="88" t="s">
        <v>76</v>
      </c>
    </row>
    <row r="1499" spans="15:24" x14ac:dyDescent="0.25">
      <c r="O1499" s="37"/>
      <c r="P1499" s="175"/>
      <c r="T1499" s="29">
        <v>4034</v>
      </c>
      <c r="U1499" s="27" t="s">
        <v>1875</v>
      </c>
      <c r="V1499" s="27">
        <v>3030</v>
      </c>
      <c r="W1499" s="27" t="s">
        <v>70</v>
      </c>
      <c r="X1499" s="88" t="s">
        <v>65</v>
      </c>
    </row>
    <row r="1500" spans="15:24" x14ac:dyDescent="0.25">
      <c r="O1500" s="37"/>
      <c r="P1500" s="175"/>
      <c r="T1500" s="29">
        <v>4035</v>
      </c>
      <c r="U1500" s="27" t="s">
        <v>1407</v>
      </c>
      <c r="V1500" s="27">
        <v>3050</v>
      </c>
      <c r="W1500" s="27" t="s">
        <v>57</v>
      </c>
      <c r="X1500" s="88" t="s">
        <v>54</v>
      </c>
    </row>
    <row r="1501" spans="15:24" x14ac:dyDescent="0.25">
      <c r="O1501" s="37"/>
      <c r="P1501" s="175"/>
      <c r="T1501" s="29">
        <v>4038</v>
      </c>
      <c r="U1501" s="27" t="s">
        <v>1874</v>
      </c>
      <c r="V1501" s="27">
        <v>3300</v>
      </c>
      <c r="W1501" s="27" t="s">
        <v>1254</v>
      </c>
      <c r="X1501" s="88" t="s">
        <v>60</v>
      </c>
    </row>
    <row r="1502" spans="15:24" x14ac:dyDescent="0.25">
      <c r="O1502" s="37"/>
      <c r="P1502" s="175"/>
      <c r="T1502" s="29">
        <v>4039</v>
      </c>
      <c r="U1502" s="27" t="s">
        <v>1873</v>
      </c>
      <c r="V1502" s="27">
        <v>3110</v>
      </c>
      <c r="W1502" s="27" t="s">
        <v>190</v>
      </c>
      <c r="X1502" s="88" t="s">
        <v>65</v>
      </c>
    </row>
    <row r="1503" spans="15:24" x14ac:dyDescent="0.25">
      <c r="O1503" s="37"/>
      <c r="P1503" s="175"/>
      <c r="T1503" s="29">
        <v>4041</v>
      </c>
      <c r="U1503" s="27" t="s">
        <v>1872</v>
      </c>
      <c r="V1503" s="27">
        <v>3090</v>
      </c>
      <c r="W1503" s="27" t="s">
        <v>82</v>
      </c>
      <c r="X1503" s="88" t="s">
        <v>65</v>
      </c>
    </row>
    <row r="1504" spans="15:24" x14ac:dyDescent="0.25">
      <c r="O1504" s="37"/>
      <c r="P1504" s="175"/>
      <c r="T1504" s="29">
        <v>4044</v>
      </c>
      <c r="U1504" s="27" t="s">
        <v>1871</v>
      </c>
      <c r="V1504" s="27">
        <v>3080</v>
      </c>
      <c r="W1504" s="27" t="s">
        <v>72</v>
      </c>
      <c r="X1504" s="88" t="s">
        <v>60</v>
      </c>
    </row>
    <row r="1505" spans="15:24" x14ac:dyDescent="0.25">
      <c r="O1505" s="37"/>
      <c r="P1505" s="175"/>
      <c r="T1505" s="29">
        <v>4051</v>
      </c>
      <c r="U1505" s="27" t="s">
        <v>1870</v>
      </c>
      <c r="V1505" s="27">
        <v>3110</v>
      </c>
      <c r="W1505" s="27" t="s">
        <v>190</v>
      </c>
      <c r="X1505" s="88" t="s">
        <v>65</v>
      </c>
    </row>
    <row r="1506" spans="15:24" x14ac:dyDescent="0.25">
      <c r="O1506" s="37"/>
      <c r="P1506" s="175"/>
      <c r="T1506" s="29">
        <v>4054</v>
      </c>
      <c r="U1506" s="27" t="s">
        <v>1869</v>
      </c>
      <c r="V1506" s="27">
        <v>3230</v>
      </c>
      <c r="W1506" s="27" t="s">
        <v>1261</v>
      </c>
      <c r="X1506" s="88" t="s">
        <v>62</v>
      </c>
    </row>
    <row r="1507" spans="15:24" x14ac:dyDescent="0.25">
      <c r="O1507" s="37"/>
      <c r="P1507" s="175"/>
      <c r="T1507" s="29">
        <v>4058</v>
      </c>
      <c r="U1507" s="27" t="s">
        <v>1868</v>
      </c>
      <c r="V1507" s="27">
        <v>3061</v>
      </c>
      <c r="W1507" s="27" t="s">
        <v>1838</v>
      </c>
      <c r="X1507" s="88" t="s">
        <v>78</v>
      </c>
    </row>
    <row r="1508" spans="15:24" x14ac:dyDescent="0.25">
      <c r="O1508" s="37"/>
      <c r="P1508" s="175"/>
      <c r="T1508" s="29">
        <v>4065</v>
      </c>
      <c r="U1508" s="27" t="s">
        <v>1867</v>
      </c>
      <c r="V1508" s="27">
        <v>3090</v>
      </c>
      <c r="W1508" s="27" t="s">
        <v>82</v>
      </c>
      <c r="X1508" s="88" t="s">
        <v>65</v>
      </c>
    </row>
    <row r="1509" spans="15:24" x14ac:dyDescent="0.25">
      <c r="O1509" s="37"/>
      <c r="P1509" s="175"/>
      <c r="T1509" s="29">
        <v>4067</v>
      </c>
      <c r="U1509" s="27" t="s">
        <v>1866</v>
      </c>
      <c r="V1509" s="27">
        <v>3040</v>
      </c>
      <c r="W1509" s="27" t="s">
        <v>81</v>
      </c>
      <c r="X1509" s="88" t="s">
        <v>65</v>
      </c>
    </row>
    <row r="1510" spans="15:24" x14ac:dyDescent="0.25">
      <c r="O1510" s="37"/>
      <c r="P1510" s="175"/>
      <c r="T1510" s="29">
        <v>4079</v>
      </c>
      <c r="U1510" s="27" t="s">
        <v>1865</v>
      </c>
      <c r="V1510" s="27">
        <v>3050</v>
      </c>
      <c r="W1510" s="27" t="s">
        <v>57</v>
      </c>
      <c r="X1510" s="88" t="s">
        <v>54</v>
      </c>
    </row>
    <row r="1511" spans="15:24" x14ac:dyDescent="0.25">
      <c r="O1511" s="37"/>
      <c r="P1511" s="175"/>
      <c r="T1511" s="29">
        <v>4085</v>
      </c>
      <c r="U1511" s="27" t="s">
        <v>1864</v>
      </c>
      <c r="V1511" s="27">
        <v>3030</v>
      </c>
      <c r="W1511" s="27" t="s">
        <v>70</v>
      </c>
      <c r="X1511" s="88" t="s">
        <v>65</v>
      </c>
    </row>
    <row r="1512" spans="15:24" x14ac:dyDescent="0.25">
      <c r="O1512" s="37"/>
      <c r="P1512" s="175"/>
      <c r="T1512" s="29">
        <v>4091</v>
      </c>
      <c r="U1512" s="27" t="s">
        <v>1863</v>
      </c>
      <c r="V1512" s="27">
        <v>3170</v>
      </c>
      <c r="W1512" s="27" t="s">
        <v>1247</v>
      </c>
      <c r="X1512" s="88" t="s">
        <v>74</v>
      </c>
    </row>
    <row r="1513" spans="15:24" x14ac:dyDescent="0.25">
      <c r="O1513" s="37"/>
      <c r="P1513" s="175"/>
      <c r="T1513" s="29">
        <v>4098</v>
      </c>
      <c r="U1513" s="27" t="s">
        <v>1862</v>
      </c>
      <c r="V1513" s="27">
        <v>3260</v>
      </c>
      <c r="W1513" s="27" t="s">
        <v>61</v>
      </c>
      <c r="X1513" s="88" t="s">
        <v>62</v>
      </c>
    </row>
    <row r="1514" spans="15:24" x14ac:dyDescent="0.25">
      <c r="O1514" s="37"/>
      <c r="P1514" s="175"/>
      <c r="T1514" s="29">
        <v>4099</v>
      </c>
      <c r="U1514" s="27" t="s">
        <v>1861</v>
      </c>
      <c r="V1514" s="27">
        <v>3240</v>
      </c>
      <c r="W1514" s="27" t="s">
        <v>77</v>
      </c>
      <c r="X1514" s="88" t="s">
        <v>60</v>
      </c>
    </row>
    <row r="1515" spans="15:24" x14ac:dyDescent="0.25">
      <c r="O1515" s="37"/>
      <c r="P1515" s="175"/>
      <c r="T1515" s="29">
        <v>4106</v>
      </c>
      <c r="U1515" s="27" t="s">
        <v>1860</v>
      </c>
      <c r="V1515" s="27">
        <v>3060</v>
      </c>
      <c r="W1515" s="27" t="s">
        <v>1251</v>
      </c>
      <c r="X1515" s="88" t="s">
        <v>65</v>
      </c>
    </row>
    <row r="1516" spans="15:24" x14ac:dyDescent="0.25">
      <c r="O1516" s="37"/>
      <c r="P1516" s="175"/>
      <c r="T1516" s="29">
        <v>4108</v>
      </c>
      <c r="U1516" s="27" t="s">
        <v>1859</v>
      </c>
      <c r="V1516" s="27">
        <v>3210</v>
      </c>
      <c r="W1516" s="27" t="s">
        <v>126</v>
      </c>
      <c r="X1516" s="88" t="s">
        <v>65</v>
      </c>
    </row>
    <row r="1517" spans="15:24" x14ac:dyDescent="0.25">
      <c r="O1517" s="37"/>
      <c r="P1517" s="175"/>
      <c r="T1517" s="29">
        <v>4110</v>
      </c>
      <c r="U1517" s="27" t="s">
        <v>1858</v>
      </c>
      <c r="V1517" s="27">
        <v>3070</v>
      </c>
      <c r="W1517" s="27" t="s">
        <v>73</v>
      </c>
      <c r="X1517" s="88" t="s">
        <v>54</v>
      </c>
    </row>
    <row r="1518" spans="15:24" x14ac:dyDescent="0.25">
      <c r="O1518" s="37"/>
      <c r="P1518" s="175"/>
      <c r="T1518" s="29">
        <v>4113</v>
      </c>
      <c r="U1518" s="27" t="s">
        <v>1857</v>
      </c>
      <c r="V1518" s="27">
        <v>3020</v>
      </c>
      <c r="W1518" s="27" t="s">
        <v>64</v>
      </c>
      <c r="X1518" s="88" t="s">
        <v>65</v>
      </c>
    </row>
    <row r="1519" spans="15:24" x14ac:dyDescent="0.25">
      <c r="O1519" s="37"/>
      <c r="P1519" s="175"/>
      <c r="T1519" s="29">
        <v>4115</v>
      </c>
      <c r="U1519" s="27" t="s">
        <v>1856</v>
      </c>
      <c r="V1519" s="27">
        <v>3060</v>
      </c>
      <c r="W1519" s="27" t="s">
        <v>1251</v>
      </c>
      <c r="X1519" s="88" t="s">
        <v>65</v>
      </c>
    </row>
    <row r="1520" spans="15:24" x14ac:dyDescent="0.25">
      <c r="O1520" s="37"/>
      <c r="P1520" s="175"/>
      <c r="T1520" s="29">
        <v>4117</v>
      </c>
      <c r="U1520" s="27" t="s">
        <v>1855</v>
      </c>
      <c r="V1520" s="27">
        <v>3290</v>
      </c>
      <c r="W1520" s="27" t="s">
        <v>1262</v>
      </c>
      <c r="X1520" s="88" t="s">
        <v>62</v>
      </c>
    </row>
    <row r="1521" spans="15:24" x14ac:dyDescent="0.25">
      <c r="O1521" s="37"/>
      <c r="P1521" s="175"/>
      <c r="T1521" s="29">
        <v>4123</v>
      </c>
      <c r="U1521" s="27" t="s">
        <v>1466</v>
      </c>
      <c r="V1521" s="27">
        <v>3060</v>
      </c>
      <c r="W1521" s="27" t="s">
        <v>1251</v>
      </c>
      <c r="X1521" s="88" t="s">
        <v>65</v>
      </c>
    </row>
    <row r="1522" spans="15:24" x14ac:dyDescent="0.25">
      <c r="O1522" s="37"/>
      <c r="P1522" s="175"/>
      <c r="T1522" s="29">
        <v>4124</v>
      </c>
      <c r="U1522" s="27" t="s">
        <v>1854</v>
      </c>
      <c r="V1522" s="27">
        <v>3020</v>
      </c>
      <c r="W1522" s="27" t="s">
        <v>64</v>
      </c>
      <c r="X1522" s="88" t="s">
        <v>65</v>
      </c>
    </row>
    <row r="1523" spans="15:24" x14ac:dyDescent="0.25">
      <c r="O1523" s="37"/>
      <c r="P1523" s="175"/>
      <c r="T1523" s="29">
        <v>4128</v>
      </c>
      <c r="U1523" s="27" t="s">
        <v>1853</v>
      </c>
      <c r="V1523" s="27">
        <v>3150</v>
      </c>
      <c r="W1523" s="27" t="s">
        <v>86</v>
      </c>
      <c r="X1523" s="88" t="s">
        <v>65</v>
      </c>
    </row>
    <row r="1524" spans="15:24" x14ac:dyDescent="0.25">
      <c r="O1524" s="37"/>
      <c r="P1524" s="175"/>
      <c r="T1524" s="29">
        <v>4129</v>
      </c>
      <c r="U1524" s="27" t="s">
        <v>1852</v>
      </c>
      <c r="V1524" s="27">
        <v>3150</v>
      </c>
      <c r="W1524" s="27" t="s">
        <v>86</v>
      </c>
      <c r="X1524" s="88" t="s">
        <v>65</v>
      </c>
    </row>
    <row r="1525" spans="15:24" x14ac:dyDescent="0.25">
      <c r="O1525" s="37"/>
      <c r="P1525" s="175"/>
      <c r="T1525" s="29">
        <v>4130</v>
      </c>
      <c r="U1525" s="27" t="s">
        <v>1851</v>
      </c>
      <c r="V1525" s="27">
        <v>3310</v>
      </c>
      <c r="W1525" s="27" t="s">
        <v>90</v>
      </c>
      <c r="X1525" s="88" t="s">
        <v>62</v>
      </c>
    </row>
    <row r="1526" spans="15:24" x14ac:dyDescent="0.25">
      <c r="O1526" s="37"/>
      <c r="P1526" s="175"/>
      <c r="T1526" s="29">
        <v>4142</v>
      </c>
      <c r="U1526" s="27" t="s">
        <v>1850</v>
      </c>
      <c r="V1526" s="27">
        <v>3100</v>
      </c>
      <c r="W1526" s="27" t="s">
        <v>196</v>
      </c>
      <c r="X1526" s="88" t="s">
        <v>65</v>
      </c>
    </row>
    <row r="1527" spans="15:24" x14ac:dyDescent="0.25">
      <c r="O1527" s="37"/>
      <c r="P1527" s="175"/>
      <c r="T1527" s="29">
        <v>4145</v>
      </c>
      <c r="U1527" s="27" t="s">
        <v>1849</v>
      </c>
      <c r="V1527" s="27">
        <v>3090</v>
      </c>
      <c r="W1527" s="27" t="s">
        <v>82</v>
      </c>
      <c r="X1527" s="88" t="s">
        <v>65</v>
      </c>
    </row>
    <row r="1528" spans="15:24" x14ac:dyDescent="0.25">
      <c r="O1528" s="37"/>
      <c r="P1528" s="175"/>
      <c r="T1528" s="29">
        <v>4147</v>
      </c>
      <c r="U1528" s="27" t="s">
        <v>1848</v>
      </c>
      <c r="V1528" s="27">
        <v>3230</v>
      </c>
      <c r="W1528" s="27" t="s">
        <v>1261</v>
      </c>
      <c r="X1528" s="88" t="s">
        <v>62</v>
      </c>
    </row>
    <row r="1529" spans="15:24" x14ac:dyDescent="0.25">
      <c r="O1529" s="37"/>
      <c r="P1529" s="175"/>
      <c r="T1529" s="29">
        <v>4150</v>
      </c>
      <c r="U1529" s="27" t="s">
        <v>1847</v>
      </c>
      <c r="V1529" s="27">
        <v>3310</v>
      </c>
      <c r="W1529" s="27" t="s">
        <v>90</v>
      </c>
      <c r="X1529" s="88" t="s">
        <v>62</v>
      </c>
    </row>
    <row r="1530" spans="15:24" x14ac:dyDescent="0.25">
      <c r="O1530" s="37"/>
      <c r="P1530" s="175"/>
      <c r="T1530" s="29">
        <v>4153</v>
      </c>
      <c r="U1530" s="27" t="s">
        <v>1839</v>
      </c>
      <c r="V1530" s="27">
        <v>3110</v>
      </c>
      <c r="W1530" s="27" t="s">
        <v>190</v>
      </c>
      <c r="X1530" s="88" t="s">
        <v>65</v>
      </c>
    </row>
    <row r="1531" spans="15:24" x14ac:dyDescent="0.25">
      <c r="O1531" s="37"/>
      <c r="P1531" s="175"/>
      <c r="T1531" s="29">
        <v>4154</v>
      </c>
      <c r="U1531" s="27" t="s">
        <v>1836</v>
      </c>
      <c r="V1531" s="27">
        <v>3210</v>
      </c>
      <c r="W1531" s="27" t="s">
        <v>126</v>
      </c>
      <c r="X1531" s="88" t="s">
        <v>65</v>
      </c>
    </row>
    <row r="1532" spans="15:24" x14ac:dyDescent="0.25">
      <c r="O1532" s="37"/>
      <c r="P1532" s="175"/>
      <c r="T1532" s="29">
        <v>4155</v>
      </c>
      <c r="U1532" s="27" t="s">
        <v>1837</v>
      </c>
      <c r="V1532" s="27">
        <v>3061</v>
      </c>
      <c r="W1532" s="27" t="s">
        <v>1838</v>
      </c>
      <c r="X1532" s="88" t="s">
        <v>78</v>
      </c>
    </row>
    <row r="1533" spans="15:24" x14ac:dyDescent="0.25">
      <c r="O1533" s="37"/>
      <c r="P1533" s="175"/>
      <c r="T1533" s="29">
        <v>4158</v>
      </c>
      <c r="U1533" s="27" t="s">
        <v>1844</v>
      </c>
      <c r="V1533" s="27">
        <v>3240</v>
      </c>
      <c r="W1533" s="27" t="s">
        <v>77</v>
      </c>
      <c r="X1533" s="88" t="s">
        <v>60</v>
      </c>
    </row>
    <row r="1534" spans="15:24" x14ac:dyDescent="0.25">
      <c r="O1534" s="37"/>
      <c r="P1534" s="175"/>
      <c r="T1534" s="29">
        <v>4161</v>
      </c>
      <c r="U1534" s="27" t="s">
        <v>1842</v>
      </c>
      <c r="V1534" s="27">
        <v>3280</v>
      </c>
      <c r="W1534" s="27" t="s">
        <v>1242</v>
      </c>
      <c r="X1534" s="88" t="s">
        <v>60</v>
      </c>
    </row>
    <row r="1535" spans="15:24" x14ac:dyDescent="0.25">
      <c r="O1535" s="37"/>
      <c r="P1535" s="175"/>
      <c r="T1535" s="29">
        <v>4165</v>
      </c>
      <c r="U1535" s="27" t="s">
        <v>1841</v>
      </c>
      <c r="V1535" s="27">
        <v>3061</v>
      </c>
      <c r="W1535" s="27" t="s">
        <v>1838</v>
      </c>
      <c r="X1535" s="88" t="s">
        <v>78</v>
      </c>
    </row>
    <row r="1536" spans="15:24" x14ac:dyDescent="0.25">
      <c r="O1536" s="37"/>
      <c r="P1536" s="175"/>
      <c r="T1536" s="29">
        <v>4166</v>
      </c>
      <c r="U1536" s="27" t="s">
        <v>1840</v>
      </c>
      <c r="V1536" s="27">
        <v>3270</v>
      </c>
      <c r="W1536" s="27" t="s">
        <v>108</v>
      </c>
      <c r="X1536" s="88" t="s">
        <v>60</v>
      </c>
    </row>
    <row r="1537" spans="15:24" x14ac:dyDescent="0.25">
      <c r="O1537" s="37"/>
      <c r="P1537" s="175"/>
      <c r="T1537" s="29">
        <v>4167</v>
      </c>
      <c r="U1537" s="27" t="s">
        <v>1843</v>
      </c>
      <c r="V1537" s="27">
        <v>3061</v>
      </c>
      <c r="W1537" s="27" t="s">
        <v>1838</v>
      </c>
      <c r="X1537" s="88" t="s">
        <v>78</v>
      </c>
    </row>
    <row r="1538" spans="15:24" x14ac:dyDescent="0.25">
      <c r="O1538" s="37"/>
      <c r="P1538" s="175"/>
      <c r="T1538" s="29">
        <v>4171</v>
      </c>
      <c r="U1538" s="27" t="s">
        <v>1826</v>
      </c>
      <c r="V1538" s="27">
        <v>3070</v>
      </c>
      <c r="W1538" s="27" t="s">
        <v>73</v>
      </c>
      <c r="X1538" s="88" t="s">
        <v>54</v>
      </c>
    </row>
    <row r="1539" spans="15:24" x14ac:dyDescent="0.25">
      <c r="O1539" s="37"/>
      <c r="P1539" s="175"/>
      <c r="T1539" s="29">
        <v>4172</v>
      </c>
      <c r="U1539" s="27" t="s">
        <v>1830</v>
      </c>
      <c r="V1539" s="27">
        <v>3050</v>
      </c>
      <c r="W1539" s="27" t="s">
        <v>57</v>
      </c>
      <c r="X1539" s="88" t="s">
        <v>54</v>
      </c>
    </row>
    <row r="1540" spans="15:24" x14ac:dyDescent="0.25">
      <c r="O1540" s="37"/>
      <c r="P1540" s="175"/>
      <c r="T1540" s="29">
        <v>4173</v>
      </c>
      <c r="U1540" s="27" t="s">
        <v>1835</v>
      </c>
      <c r="V1540" s="27">
        <v>3210</v>
      </c>
      <c r="W1540" s="27" t="s">
        <v>126</v>
      </c>
      <c r="X1540" s="88" t="s">
        <v>65</v>
      </c>
    </row>
    <row r="1541" spans="15:24" x14ac:dyDescent="0.25">
      <c r="O1541" s="37"/>
      <c r="P1541" s="175"/>
      <c r="T1541" s="29">
        <v>4176</v>
      </c>
      <c r="U1541" s="27" t="s">
        <v>1832</v>
      </c>
      <c r="V1541" s="27">
        <v>3060</v>
      </c>
      <c r="W1541" s="27" t="s">
        <v>1251</v>
      </c>
      <c r="X1541" s="88" t="s">
        <v>65</v>
      </c>
    </row>
    <row r="1542" spans="15:24" x14ac:dyDescent="0.25">
      <c r="O1542" s="37"/>
      <c r="P1542" s="175"/>
      <c r="T1542" s="29">
        <v>4177</v>
      </c>
      <c r="U1542" s="27" t="s">
        <v>1831</v>
      </c>
      <c r="V1542" s="27">
        <v>3090</v>
      </c>
      <c r="W1542" s="27" t="s">
        <v>82</v>
      </c>
      <c r="X1542" s="88" t="s">
        <v>65</v>
      </c>
    </row>
    <row r="1543" spans="15:24" x14ac:dyDescent="0.25">
      <c r="O1543" s="37"/>
      <c r="P1543" s="175"/>
      <c r="T1543" s="29">
        <v>4178</v>
      </c>
      <c r="U1543" s="27" t="s">
        <v>1829</v>
      </c>
      <c r="V1543" s="27">
        <v>3030</v>
      </c>
      <c r="W1543" s="27" t="s">
        <v>70</v>
      </c>
      <c r="X1543" s="88" t="s">
        <v>65</v>
      </c>
    </row>
    <row r="1544" spans="15:24" x14ac:dyDescent="0.25">
      <c r="O1544" s="37"/>
      <c r="P1544" s="175"/>
      <c r="T1544" s="29">
        <v>4179</v>
      </c>
      <c r="U1544" s="27" t="s">
        <v>1828</v>
      </c>
      <c r="V1544" s="27">
        <v>3030</v>
      </c>
      <c r="W1544" s="27" t="s">
        <v>70</v>
      </c>
      <c r="X1544" s="88" t="s">
        <v>65</v>
      </c>
    </row>
    <row r="1545" spans="15:24" x14ac:dyDescent="0.25">
      <c r="O1545" s="37"/>
      <c r="P1545" s="175"/>
      <c r="T1545" s="29">
        <v>4181</v>
      </c>
      <c r="U1545" s="27" t="s">
        <v>1827</v>
      </c>
      <c r="V1545" s="27">
        <v>3030</v>
      </c>
      <c r="W1545" s="27" t="s">
        <v>70</v>
      </c>
      <c r="X1545" s="88" t="s">
        <v>65</v>
      </c>
    </row>
    <row r="1546" spans="15:24" x14ac:dyDescent="0.25">
      <c r="O1546" s="37"/>
      <c r="P1546" s="175"/>
      <c r="T1546" s="29">
        <v>4183</v>
      </c>
      <c r="U1546" s="27" t="s">
        <v>1824</v>
      </c>
      <c r="V1546" s="27">
        <v>3010</v>
      </c>
      <c r="W1546" s="27" t="s">
        <v>53</v>
      </c>
      <c r="X1546" s="88" t="s">
        <v>54</v>
      </c>
    </row>
    <row r="1547" spans="15:24" x14ac:dyDescent="0.25">
      <c r="O1547" s="37"/>
      <c r="P1547" s="175"/>
      <c r="T1547" s="29">
        <v>4185</v>
      </c>
      <c r="U1547" s="27" t="s">
        <v>1825</v>
      </c>
      <c r="V1547" s="27">
        <v>3180</v>
      </c>
      <c r="W1547" s="27" t="s">
        <v>146</v>
      </c>
      <c r="X1547" s="88" t="s">
        <v>62</v>
      </c>
    </row>
    <row r="1548" spans="15:24" ht="15.75" thickBot="1" x14ac:dyDescent="0.3">
      <c r="O1548" s="37"/>
      <c r="P1548" s="175"/>
      <c r="T1548" s="30">
        <v>4187</v>
      </c>
      <c r="U1548" s="90" t="s">
        <v>1823</v>
      </c>
      <c r="V1548" s="90">
        <v>3050</v>
      </c>
      <c r="W1548" s="90" t="s">
        <v>57</v>
      </c>
      <c r="X1548" s="91" t="s">
        <v>54</v>
      </c>
    </row>
    <row r="1549" spans="15:24" x14ac:dyDescent="0.25">
      <c r="O1549" s="37"/>
      <c r="P1549" s="175"/>
    </row>
    <row r="1550" spans="15:24" x14ac:dyDescent="0.25">
      <c r="O1550" s="37"/>
      <c r="P1550" s="175"/>
    </row>
    <row r="1551" spans="15:24" x14ac:dyDescent="0.25">
      <c r="O1551" s="37"/>
      <c r="P1551" s="175"/>
    </row>
    <row r="1552" spans="15:24" x14ac:dyDescent="0.25">
      <c r="O1552" s="37"/>
      <c r="P1552" s="175"/>
    </row>
    <row r="1553" spans="15:16" x14ac:dyDescent="0.25">
      <c r="O1553" s="37"/>
      <c r="P1553" s="175"/>
    </row>
    <row r="1554" spans="15:16" x14ac:dyDescent="0.25">
      <c r="O1554" s="37"/>
      <c r="P1554" s="175"/>
    </row>
    <row r="1555" spans="15:16" x14ac:dyDescent="0.25">
      <c r="O1555" s="37"/>
      <c r="P1555" s="175"/>
    </row>
    <row r="1556" spans="15:16" x14ac:dyDescent="0.25">
      <c r="O1556" s="37"/>
      <c r="P1556" s="175"/>
    </row>
    <row r="1557" spans="15:16" x14ac:dyDescent="0.25">
      <c r="O1557" s="37"/>
      <c r="P1557" s="175"/>
    </row>
    <row r="1558" spans="15:16" x14ac:dyDescent="0.25">
      <c r="O1558" s="37"/>
      <c r="P1558" s="175"/>
    </row>
    <row r="1559" spans="15:16" x14ac:dyDescent="0.25">
      <c r="O1559" s="37"/>
      <c r="P1559" s="175"/>
    </row>
    <row r="1560" spans="15:16" x14ac:dyDescent="0.25">
      <c r="O1560" s="37"/>
      <c r="P1560" s="175"/>
    </row>
    <row r="1561" spans="15:16" x14ac:dyDescent="0.25">
      <c r="O1561" s="37"/>
      <c r="P1561" s="175"/>
    </row>
    <row r="1562" spans="15:16" x14ac:dyDescent="0.25">
      <c r="O1562" s="37"/>
      <c r="P1562" s="175"/>
    </row>
    <row r="1563" spans="15:16" x14ac:dyDescent="0.25">
      <c r="O1563" s="37"/>
      <c r="P1563" s="175"/>
    </row>
    <row r="1564" spans="15:16" x14ac:dyDescent="0.25">
      <c r="O1564" s="37"/>
      <c r="P1564" s="175"/>
    </row>
    <row r="1565" spans="15:16" x14ac:dyDescent="0.25">
      <c r="O1565" s="37"/>
      <c r="P1565" s="175"/>
    </row>
    <row r="1566" spans="15:16" x14ac:dyDescent="0.25">
      <c r="O1566" s="37"/>
      <c r="P1566" s="175"/>
    </row>
    <row r="1567" spans="15:16" x14ac:dyDescent="0.25">
      <c r="O1567" s="37"/>
      <c r="P1567" s="175"/>
    </row>
    <row r="1568" spans="15:16" x14ac:dyDescent="0.25">
      <c r="O1568" s="37"/>
      <c r="P1568" s="175"/>
    </row>
    <row r="1569" spans="15:16" x14ac:dyDescent="0.25">
      <c r="O1569" s="37"/>
      <c r="P1569" s="175"/>
    </row>
    <row r="1570" spans="15:16" x14ac:dyDescent="0.25">
      <c r="O1570" s="37"/>
      <c r="P1570" s="175"/>
    </row>
    <row r="1571" spans="15:16" x14ac:dyDescent="0.25">
      <c r="O1571" s="37"/>
      <c r="P1571" s="175"/>
    </row>
    <row r="1572" spans="15:16" x14ac:dyDescent="0.25">
      <c r="O1572" s="37"/>
      <c r="P1572" s="175"/>
    </row>
    <row r="1573" spans="15:16" x14ac:dyDescent="0.25">
      <c r="O1573" s="37"/>
      <c r="P1573" s="175"/>
    </row>
    <row r="1574" spans="15:16" x14ac:dyDescent="0.25">
      <c r="O1574" s="37"/>
      <c r="P1574" s="175"/>
    </row>
    <row r="1575" spans="15:16" x14ac:dyDescent="0.25">
      <c r="O1575" s="37"/>
      <c r="P1575" s="175"/>
    </row>
    <row r="1576" spans="15:16" x14ac:dyDescent="0.25">
      <c r="O1576" s="37"/>
      <c r="P1576" s="175"/>
    </row>
    <row r="1577" spans="15:16" x14ac:dyDescent="0.25">
      <c r="O1577" s="37"/>
      <c r="P1577" s="175"/>
    </row>
    <row r="1578" spans="15:16" x14ac:dyDescent="0.25">
      <c r="O1578" s="37"/>
      <c r="P1578" s="175"/>
    </row>
    <row r="1579" spans="15:16" x14ac:dyDescent="0.25">
      <c r="O1579" s="37"/>
      <c r="P1579" s="175"/>
    </row>
    <row r="1580" spans="15:16" x14ac:dyDescent="0.25">
      <c r="O1580" s="37"/>
      <c r="P1580" s="175"/>
    </row>
    <row r="1581" spans="15:16" x14ac:dyDescent="0.25">
      <c r="O1581" s="37"/>
      <c r="P1581" s="175"/>
    </row>
    <row r="1582" spans="15:16" x14ac:dyDescent="0.25">
      <c r="O1582" s="37"/>
      <c r="P1582" s="175"/>
    </row>
    <row r="1583" spans="15:16" x14ac:dyDescent="0.25">
      <c r="O1583" s="37"/>
      <c r="P1583" s="175"/>
    </row>
    <row r="1584" spans="15:16" x14ac:dyDescent="0.25">
      <c r="O1584" s="37"/>
      <c r="P1584" s="175"/>
    </row>
    <row r="1585" spans="15:16" x14ac:dyDescent="0.25">
      <c r="O1585" s="37"/>
      <c r="P1585" s="175"/>
    </row>
    <row r="1586" spans="15:16" x14ac:dyDescent="0.25">
      <c r="O1586" s="37"/>
      <c r="P1586" s="175"/>
    </row>
    <row r="1587" spans="15:16" x14ac:dyDescent="0.25">
      <c r="O1587" s="37"/>
      <c r="P1587" s="175"/>
    </row>
    <row r="1588" spans="15:16" x14ac:dyDescent="0.25">
      <c r="O1588" s="37"/>
      <c r="P1588" s="175"/>
    </row>
    <row r="1589" spans="15:16" x14ac:dyDescent="0.25">
      <c r="O1589" s="37"/>
      <c r="P1589" s="175"/>
    </row>
    <row r="1590" spans="15:16" x14ac:dyDescent="0.25">
      <c r="O1590" s="37"/>
      <c r="P1590" s="175"/>
    </row>
    <row r="1591" spans="15:16" x14ac:dyDescent="0.25">
      <c r="O1591" s="37"/>
      <c r="P1591" s="175"/>
    </row>
    <row r="1592" spans="15:16" x14ac:dyDescent="0.25">
      <c r="O1592" s="37"/>
      <c r="P1592" s="175"/>
    </row>
    <row r="1593" spans="15:16" x14ac:dyDescent="0.25">
      <c r="O1593" s="37"/>
      <c r="P1593" s="175"/>
    </row>
    <row r="1594" spans="15:16" x14ac:dyDescent="0.25">
      <c r="O1594" s="37"/>
      <c r="P1594" s="175"/>
    </row>
    <row r="1595" spans="15:16" x14ac:dyDescent="0.25">
      <c r="O1595" s="37"/>
      <c r="P1595" s="175"/>
    </row>
    <row r="1596" spans="15:16" x14ac:dyDescent="0.25">
      <c r="O1596" s="37"/>
      <c r="P1596" s="175"/>
    </row>
    <row r="1597" spans="15:16" x14ac:dyDescent="0.25">
      <c r="O1597" s="37"/>
      <c r="P1597" s="175"/>
    </row>
    <row r="1598" spans="15:16" x14ac:dyDescent="0.25">
      <c r="O1598" s="37"/>
      <c r="P1598" s="175"/>
    </row>
    <row r="1599" spans="15:16" x14ac:dyDescent="0.25">
      <c r="O1599" s="37"/>
      <c r="P1599" s="175"/>
    </row>
    <row r="1600" spans="15:16" x14ac:dyDescent="0.25">
      <c r="O1600" s="37"/>
      <c r="P1600" s="175"/>
    </row>
    <row r="1601" spans="15:16" x14ac:dyDescent="0.25">
      <c r="O1601" s="37"/>
      <c r="P1601" s="175"/>
    </row>
    <row r="1602" spans="15:16" x14ac:dyDescent="0.25">
      <c r="O1602" s="37"/>
      <c r="P1602" s="175"/>
    </row>
    <row r="1603" spans="15:16" x14ac:dyDescent="0.25">
      <c r="O1603" s="37"/>
      <c r="P1603" s="175"/>
    </row>
    <row r="1604" spans="15:16" x14ac:dyDescent="0.25">
      <c r="O1604" s="37"/>
      <c r="P1604" s="175"/>
    </row>
    <row r="1605" spans="15:16" x14ac:dyDescent="0.25">
      <c r="O1605" s="37"/>
      <c r="P1605" s="175"/>
    </row>
    <row r="1606" spans="15:16" x14ac:dyDescent="0.25">
      <c r="O1606" s="37"/>
      <c r="P1606" s="175"/>
    </row>
    <row r="1607" spans="15:16" x14ac:dyDescent="0.25">
      <c r="O1607" s="37"/>
      <c r="P1607" s="175"/>
    </row>
    <row r="1608" spans="15:16" x14ac:dyDescent="0.25">
      <c r="O1608" s="37"/>
      <c r="P1608" s="175"/>
    </row>
    <row r="1609" spans="15:16" x14ac:dyDescent="0.25">
      <c r="O1609" s="37"/>
      <c r="P1609" s="175"/>
    </row>
    <row r="1610" spans="15:16" x14ac:dyDescent="0.25">
      <c r="O1610" s="37"/>
      <c r="P1610" s="175"/>
    </row>
    <row r="1611" spans="15:16" x14ac:dyDescent="0.25">
      <c r="O1611" s="37"/>
      <c r="P1611" s="175"/>
    </row>
    <row r="1612" spans="15:16" x14ac:dyDescent="0.25">
      <c r="O1612" s="37"/>
      <c r="P1612" s="175"/>
    </row>
    <row r="1613" spans="15:16" x14ac:dyDescent="0.25">
      <c r="O1613" s="37"/>
      <c r="P1613" s="175"/>
    </row>
    <row r="1614" spans="15:16" x14ac:dyDescent="0.25">
      <c r="O1614" s="37"/>
      <c r="P1614" s="175"/>
    </row>
    <row r="1615" spans="15:16" x14ac:dyDescent="0.25">
      <c r="O1615" s="37"/>
      <c r="P1615" s="175"/>
    </row>
    <row r="1616" spans="15:16" x14ac:dyDescent="0.25">
      <c r="O1616" s="37"/>
      <c r="P1616" s="175"/>
    </row>
    <row r="1617" spans="15:16" x14ac:dyDescent="0.25">
      <c r="O1617" s="37"/>
      <c r="P1617" s="175"/>
    </row>
    <row r="1618" spans="15:16" x14ac:dyDescent="0.25">
      <c r="O1618" s="37"/>
      <c r="P1618" s="175"/>
    </row>
    <row r="1619" spans="15:16" x14ac:dyDescent="0.25">
      <c r="O1619" s="37"/>
      <c r="P1619" s="175"/>
    </row>
    <row r="1620" spans="15:16" x14ac:dyDescent="0.25">
      <c r="O1620" s="37"/>
      <c r="P1620" s="175"/>
    </row>
    <row r="1621" spans="15:16" x14ac:dyDescent="0.25">
      <c r="O1621" s="37"/>
      <c r="P1621" s="175"/>
    </row>
    <row r="1622" spans="15:16" x14ac:dyDescent="0.25">
      <c r="O1622" s="37"/>
      <c r="P1622" s="175"/>
    </row>
    <row r="1623" spans="15:16" x14ac:dyDescent="0.25">
      <c r="O1623" s="37"/>
      <c r="P1623" s="175"/>
    </row>
    <row r="1624" spans="15:16" x14ac:dyDescent="0.25">
      <c r="O1624" s="37"/>
      <c r="P1624" s="175"/>
    </row>
    <row r="1625" spans="15:16" x14ac:dyDescent="0.25">
      <c r="O1625" s="37"/>
      <c r="P1625" s="175"/>
    </row>
    <row r="1626" spans="15:16" x14ac:dyDescent="0.25">
      <c r="O1626" s="37"/>
      <c r="P1626" s="175"/>
    </row>
    <row r="1627" spans="15:16" x14ac:dyDescent="0.25">
      <c r="O1627" s="37"/>
      <c r="P1627" s="175"/>
    </row>
    <row r="1628" spans="15:16" x14ac:dyDescent="0.25">
      <c r="O1628" s="37"/>
      <c r="P1628" s="175"/>
    </row>
    <row r="1629" spans="15:16" x14ac:dyDescent="0.25">
      <c r="O1629" s="37"/>
      <c r="P1629" s="175"/>
    </row>
    <row r="1630" spans="15:16" x14ac:dyDescent="0.25">
      <c r="O1630" s="37"/>
      <c r="P1630" s="175"/>
    </row>
    <row r="1631" spans="15:16" x14ac:dyDescent="0.25">
      <c r="O1631" s="37"/>
      <c r="P1631" s="175"/>
    </row>
    <row r="1632" spans="15:16" x14ac:dyDescent="0.25">
      <c r="O1632" s="37"/>
      <c r="P1632" s="175"/>
    </row>
    <row r="1633" spans="15:16" x14ac:dyDescent="0.25">
      <c r="O1633" s="37"/>
      <c r="P1633" s="175"/>
    </row>
    <row r="1634" spans="15:16" x14ac:dyDescent="0.25">
      <c r="O1634" s="37"/>
      <c r="P1634" s="175"/>
    </row>
    <row r="1635" spans="15:16" x14ac:dyDescent="0.25">
      <c r="O1635" s="37"/>
      <c r="P1635" s="175"/>
    </row>
    <row r="1636" spans="15:16" x14ac:dyDescent="0.25">
      <c r="O1636" s="37"/>
      <c r="P1636" s="175"/>
    </row>
    <row r="1637" spans="15:16" x14ac:dyDescent="0.25">
      <c r="O1637" s="37"/>
      <c r="P1637" s="175"/>
    </row>
    <row r="1638" spans="15:16" x14ac:dyDescent="0.25">
      <c r="O1638" s="37"/>
      <c r="P1638" s="175"/>
    </row>
    <row r="1639" spans="15:16" x14ac:dyDescent="0.25">
      <c r="O1639" s="37"/>
      <c r="P1639" s="175"/>
    </row>
    <row r="1640" spans="15:16" x14ac:dyDescent="0.25">
      <c r="O1640" s="37"/>
      <c r="P1640" s="175"/>
    </row>
    <row r="1641" spans="15:16" x14ac:dyDescent="0.25">
      <c r="O1641" s="37"/>
      <c r="P1641" s="175"/>
    </row>
    <row r="1642" spans="15:16" x14ac:dyDescent="0.25">
      <c r="O1642" s="37"/>
      <c r="P1642" s="175"/>
    </row>
    <row r="1643" spans="15:16" x14ac:dyDescent="0.25">
      <c r="O1643" s="37"/>
      <c r="P1643" s="175"/>
    </row>
    <row r="1644" spans="15:16" x14ac:dyDescent="0.25">
      <c r="O1644" s="37"/>
      <c r="P1644" s="175"/>
    </row>
    <row r="1645" spans="15:16" x14ac:dyDescent="0.25">
      <c r="O1645" s="37"/>
      <c r="P1645" s="175"/>
    </row>
    <row r="1646" spans="15:16" x14ac:dyDescent="0.25">
      <c r="O1646" s="37"/>
      <c r="P1646" s="175"/>
    </row>
    <row r="1647" spans="15:16" x14ac:dyDescent="0.25">
      <c r="O1647" s="37"/>
      <c r="P1647" s="175"/>
    </row>
    <row r="1648" spans="15:16" x14ac:dyDescent="0.25">
      <c r="O1648" s="37"/>
      <c r="P1648" s="175"/>
    </row>
    <row r="1649" spans="15:16" x14ac:dyDescent="0.25">
      <c r="O1649" s="37"/>
      <c r="P1649" s="175"/>
    </row>
    <row r="1650" spans="15:16" x14ac:dyDescent="0.25">
      <c r="O1650" s="37"/>
      <c r="P1650" s="175"/>
    </row>
    <row r="1651" spans="15:16" x14ac:dyDescent="0.25">
      <c r="O1651" s="37"/>
      <c r="P1651" s="175"/>
    </row>
    <row r="1652" spans="15:16" x14ac:dyDescent="0.25">
      <c r="O1652" s="37"/>
      <c r="P1652" s="175"/>
    </row>
    <row r="1653" spans="15:16" x14ac:dyDescent="0.25">
      <c r="O1653" s="37"/>
      <c r="P1653" s="175"/>
    </row>
    <row r="1654" spans="15:16" x14ac:dyDescent="0.25">
      <c r="O1654" s="37"/>
      <c r="P1654" s="175"/>
    </row>
    <row r="1655" spans="15:16" x14ac:dyDescent="0.25">
      <c r="O1655" s="37"/>
      <c r="P1655" s="175"/>
    </row>
    <row r="1656" spans="15:16" x14ac:dyDescent="0.25">
      <c r="O1656" s="37"/>
      <c r="P1656" s="175"/>
    </row>
    <row r="1657" spans="15:16" x14ac:dyDescent="0.25">
      <c r="O1657" s="37"/>
      <c r="P1657" s="175"/>
    </row>
    <row r="1658" spans="15:16" x14ac:dyDescent="0.25">
      <c r="O1658" s="37"/>
      <c r="P1658" s="175"/>
    </row>
    <row r="1659" spans="15:16" x14ac:dyDescent="0.25">
      <c r="O1659" s="37"/>
      <c r="P1659" s="175"/>
    </row>
    <row r="1660" spans="15:16" x14ac:dyDescent="0.25">
      <c r="O1660" s="37"/>
      <c r="P1660" s="175"/>
    </row>
    <row r="1661" spans="15:16" x14ac:dyDescent="0.25">
      <c r="O1661" s="37"/>
      <c r="P1661" s="175"/>
    </row>
    <row r="1662" spans="15:16" x14ac:dyDescent="0.25">
      <c r="O1662" s="37"/>
      <c r="P1662" s="175"/>
    </row>
    <row r="1663" spans="15:16" x14ac:dyDescent="0.25">
      <c r="O1663" s="37"/>
      <c r="P1663" s="175"/>
    </row>
    <row r="1664" spans="15:16" x14ac:dyDescent="0.25">
      <c r="O1664" s="37"/>
      <c r="P1664" s="175"/>
    </row>
    <row r="1665" spans="15:16" x14ac:dyDescent="0.25">
      <c r="O1665" s="37"/>
      <c r="P1665" s="175"/>
    </row>
    <row r="1666" spans="15:16" x14ac:dyDescent="0.25">
      <c r="O1666" s="37"/>
      <c r="P1666" s="175"/>
    </row>
    <row r="1667" spans="15:16" x14ac:dyDescent="0.25">
      <c r="O1667" s="37"/>
      <c r="P1667" s="175"/>
    </row>
    <row r="1668" spans="15:16" x14ac:dyDescent="0.25">
      <c r="O1668" s="37"/>
      <c r="P1668" s="175"/>
    </row>
    <row r="1669" spans="15:16" x14ac:dyDescent="0.25">
      <c r="O1669" s="37"/>
      <c r="P1669" s="175"/>
    </row>
    <row r="1670" spans="15:16" x14ac:dyDescent="0.25">
      <c r="O1670" s="37"/>
      <c r="P1670" s="175"/>
    </row>
    <row r="1671" spans="15:16" x14ac:dyDescent="0.25">
      <c r="O1671" s="37"/>
      <c r="P1671" s="175"/>
    </row>
    <row r="1672" spans="15:16" x14ac:dyDescent="0.25">
      <c r="O1672" s="37"/>
      <c r="P1672" s="175"/>
    </row>
    <row r="1673" spans="15:16" x14ac:dyDescent="0.25">
      <c r="O1673" s="37"/>
      <c r="P1673" s="175"/>
    </row>
    <row r="1674" spans="15:16" x14ac:dyDescent="0.25">
      <c r="O1674" s="37"/>
      <c r="P1674" s="175"/>
    </row>
    <row r="1675" spans="15:16" x14ac:dyDescent="0.25">
      <c r="O1675" s="37"/>
      <c r="P1675" s="175"/>
    </row>
    <row r="1676" spans="15:16" x14ac:dyDescent="0.25">
      <c r="O1676" s="37"/>
      <c r="P1676" s="175"/>
    </row>
    <row r="1677" spans="15:16" x14ac:dyDescent="0.25">
      <c r="O1677" s="37"/>
      <c r="P1677" s="175"/>
    </row>
    <row r="1678" spans="15:16" x14ac:dyDescent="0.25">
      <c r="O1678" s="37"/>
      <c r="P1678" s="175"/>
    </row>
    <row r="1679" spans="15:16" x14ac:dyDescent="0.25">
      <c r="O1679" s="37"/>
      <c r="P1679" s="175"/>
    </row>
    <row r="1680" spans="15:16" x14ac:dyDescent="0.25">
      <c r="O1680" s="37"/>
      <c r="P1680" s="175"/>
    </row>
    <row r="1681" spans="15:16" x14ac:dyDescent="0.25">
      <c r="O1681" s="37"/>
      <c r="P1681" s="175"/>
    </row>
    <row r="1682" spans="15:16" x14ac:dyDescent="0.25">
      <c r="O1682" s="37"/>
      <c r="P1682" s="175"/>
    </row>
    <row r="1683" spans="15:16" x14ac:dyDescent="0.25">
      <c r="O1683" s="37"/>
      <c r="P1683" s="175"/>
    </row>
    <row r="1684" spans="15:16" x14ac:dyDescent="0.25">
      <c r="O1684" s="37"/>
      <c r="P1684" s="175"/>
    </row>
    <row r="1685" spans="15:16" x14ac:dyDescent="0.25">
      <c r="O1685" s="37"/>
      <c r="P1685" s="175"/>
    </row>
    <row r="1686" spans="15:16" x14ac:dyDescent="0.25">
      <c r="O1686" s="37"/>
      <c r="P1686" s="175"/>
    </row>
    <row r="1687" spans="15:16" x14ac:dyDescent="0.25">
      <c r="O1687" s="37"/>
      <c r="P1687" s="175"/>
    </row>
    <row r="1688" spans="15:16" x14ac:dyDescent="0.25">
      <c r="O1688" s="37"/>
      <c r="P1688" s="175"/>
    </row>
    <row r="1689" spans="15:16" x14ac:dyDescent="0.25">
      <c r="O1689" s="37"/>
      <c r="P1689" s="175"/>
    </row>
    <row r="1690" spans="15:16" x14ac:dyDescent="0.25">
      <c r="O1690" s="37"/>
      <c r="P1690" s="175"/>
    </row>
    <row r="1691" spans="15:16" x14ac:dyDescent="0.25">
      <c r="O1691" s="37"/>
      <c r="P1691" s="175"/>
    </row>
    <row r="1692" spans="15:16" x14ac:dyDescent="0.25">
      <c r="O1692" s="37"/>
      <c r="P1692" s="175"/>
    </row>
    <row r="1693" spans="15:16" x14ac:dyDescent="0.25">
      <c r="O1693" s="37"/>
      <c r="P1693" s="175"/>
    </row>
    <row r="1694" spans="15:16" x14ac:dyDescent="0.25">
      <c r="O1694" s="37"/>
      <c r="P1694" s="175"/>
    </row>
    <row r="1695" spans="15:16" x14ac:dyDescent="0.25">
      <c r="O1695" s="37"/>
      <c r="P1695" s="175"/>
    </row>
    <row r="1696" spans="15:16" x14ac:dyDescent="0.25">
      <c r="O1696" s="37"/>
      <c r="P1696" s="175"/>
    </row>
    <row r="1697" spans="15:16" x14ac:dyDescent="0.25">
      <c r="O1697" s="37"/>
      <c r="P1697" s="175"/>
    </row>
    <row r="1698" spans="15:16" x14ac:dyDescent="0.25">
      <c r="O1698" s="37"/>
      <c r="P1698" s="175"/>
    </row>
    <row r="1699" spans="15:16" x14ac:dyDescent="0.25">
      <c r="O1699" s="37"/>
      <c r="P1699" s="175"/>
    </row>
    <row r="1700" spans="15:16" x14ac:dyDescent="0.25">
      <c r="O1700" s="37"/>
      <c r="P1700" s="175"/>
    </row>
    <row r="1701" spans="15:16" x14ac:dyDescent="0.25">
      <c r="O1701" s="37"/>
      <c r="P1701" s="175"/>
    </row>
    <row r="1702" spans="15:16" x14ac:dyDescent="0.25">
      <c r="O1702" s="37"/>
      <c r="P1702" s="175"/>
    </row>
    <row r="1703" spans="15:16" x14ac:dyDescent="0.25">
      <c r="O1703" s="37"/>
      <c r="P1703" s="175"/>
    </row>
    <row r="1704" spans="15:16" x14ac:dyDescent="0.25">
      <c r="O1704" s="37"/>
      <c r="P1704" s="175"/>
    </row>
    <row r="1705" spans="15:16" x14ac:dyDescent="0.25">
      <c r="O1705" s="37"/>
      <c r="P1705" s="175"/>
    </row>
    <row r="1706" spans="15:16" x14ac:dyDescent="0.25">
      <c r="O1706" s="37"/>
      <c r="P1706" s="175"/>
    </row>
    <row r="1707" spans="15:16" x14ac:dyDescent="0.25">
      <c r="O1707" s="37"/>
      <c r="P1707" s="175"/>
    </row>
    <row r="1708" spans="15:16" x14ac:dyDescent="0.25">
      <c r="O1708" s="37"/>
      <c r="P1708" s="175"/>
    </row>
    <row r="1709" spans="15:16" x14ac:dyDescent="0.25">
      <c r="O1709" s="37"/>
      <c r="P1709" s="175"/>
    </row>
    <row r="1710" spans="15:16" x14ac:dyDescent="0.25">
      <c r="O1710" s="37"/>
      <c r="P1710" s="175"/>
    </row>
    <row r="1711" spans="15:16" x14ac:dyDescent="0.25">
      <c r="O1711" s="37"/>
      <c r="P1711" s="175"/>
    </row>
    <row r="1712" spans="15:16" x14ac:dyDescent="0.25">
      <c r="O1712" s="37"/>
      <c r="P1712" s="175"/>
    </row>
    <row r="1713" spans="15:16" x14ac:dyDescent="0.25">
      <c r="O1713" s="37"/>
      <c r="P1713" s="175"/>
    </row>
    <row r="1714" spans="15:16" x14ac:dyDescent="0.25">
      <c r="O1714" s="37"/>
      <c r="P1714" s="175"/>
    </row>
    <row r="1715" spans="15:16" x14ac:dyDescent="0.25">
      <c r="O1715" s="37"/>
      <c r="P1715" s="175"/>
    </row>
    <row r="1716" spans="15:16" x14ac:dyDescent="0.25">
      <c r="O1716" s="37"/>
      <c r="P1716" s="175"/>
    </row>
    <row r="1717" spans="15:16" x14ac:dyDescent="0.25">
      <c r="O1717" s="37"/>
      <c r="P1717" s="175"/>
    </row>
    <row r="1718" spans="15:16" x14ac:dyDescent="0.25">
      <c r="O1718" s="37"/>
      <c r="P1718" s="175"/>
    </row>
    <row r="1719" spans="15:16" x14ac:dyDescent="0.25">
      <c r="O1719" s="37"/>
      <c r="P1719" s="175"/>
    </row>
    <row r="1720" spans="15:16" x14ac:dyDescent="0.25">
      <c r="O1720" s="37"/>
      <c r="P1720" s="175"/>
    </row>
    <row r="1721" spans="15:16" x14ac:dyDescent="0.25">
      <c r="O1721" s="37"/>
      <c r="P1721" s="175"/>
    </row>
    <row r="1722" spans="15:16" x14ac:dyDescent="0.25">
      <c r="O1722" s="37"/>
      <c r="P1722" s="175"/>
    </row>
    <row r="1723" spans="15:16" x14ac:dyDescent="0.25">
      <c r="O1723" s="37"/>
      <c r="P1723" s="175"/>
    </row>
    <row r="1724" spans="15:16" x14ac:dyDescent="0.25">
      <c r="O1724" s="37"/>
      <c r="P1724" s="175"/>
    </row>
    <row r="1725" spans="15:16" x14ac:dyDescent="0.25">
      <c r="O1725" s="37"/>
      <c r="P1725" s="175"/>
    </row>
    <row r="1726" spans="15:16" x14ac:dyDescent="0.25">
      <c r="O1726" s="37"/>
      <c r="P1726" s="175"/>
    </row>
    <row r="1727" spans="15:16" x14ac:dyDescent="0.25">
      <c r="O1727" s="37"/>
      <c r="P1727" s="175"/>
    </row>
    <row r="1728" spans="15:16" x14ac:dyDescent="0.25">
      <c r="O1728" s="37"/>
      <c r="P1728" s="175"/>
    </row>
    <row r="1729" spans="15:16" x14ac:dyDescent="0.25">
      <c r="O1729" s="37"/>
      <c r="P1729" s="175"/>
    </row>
    <row r="1730" spans="15:16" x14ac:dyDescent="0.25">
      <c r="O1730" s="37"/>
      <c r="P1730" s="175"/>
    </row>
    <row r="1731" spans="15:16" x14ac:dyDescent="0.25">
      <c r="O1731" s="37"/>
      <c r="P1731" s="175"/>
    </row>
    <row r="1732" spans="15:16" x14ac:dyDescent="0.25">
      <c r="O1732" s="37"/>
      <c r="P1732" s="175"/>
    </row>
    <row r="1733" spans="15:16" x14ac:dyDescent="0.25">
      <c r="O1733" s="37"/>
      <c r="P1733" s="175"/>
    </row>
    <row r="1734" spans="15:16" x14ac:dyDescent="0.25">
      <c r="O1734" s="37"/>
      <c r="P1734" s="175"/>
    </row>
    <row r="1735" spans="15:16" x14ac:dyDescent="0.25">
      <c r="O1735" s="37"/>
      <c r="P1735" s="175"/>
    </row>
    <row r="1736" spans="15:16" x14ac:dyDescent="0.25">
      <c r="O1736" s="37"/>
      <c r="P1736" s="175"/>
    </row>
    <row r="1737" spans="15:16" x14ac:dyDescent="0.25">
      <c r="O1737" s="37"/>
      <c r="P1737" s="175"/>
    </row>
    <row r="1738" spans="15:16" x14ac:dyDescent="0.25">
      <c r="O1738" s="37"/>
      <c r="P1738" s="175"/>
    </row>
    <row r="1739" spans="15:16" x14ac:dyDescent="0.25">
      <c r="O1739" s="37"/>
      <c r="P1739" s="175"/>
    </row>
    <row r="1740" spans="15:16" x14ac:dyDescent="0.25">
      <c r="O1740" s="37"/>
      <c r="P1740" s="175"/>
    </row>
    <row r="1741" spans="15:16" x14ac:dyDescent="0.25">
      <c r="O1741" s="37"/>
      <c r="P1741" s="175"/>
    </row>
    <row r="1742" spans="15:16" x14ac:dyDescent="0.25">
      <c r="O1742" s="37"/>
      <c r="P1742" s="175"/>
    </row>
    <row r="1743" spans="15:16" x14ac:dyDescent="0.25">
      <c r="O1743" s="37"/>
      <c r="P1743" s="175"/>
    </row>
    <row r="1744" spans="15:16" x14ac:dyDescent="0.25">
      <c r="O1744" s="37"/>
      <c r="P1744" s="175"/>
    </row>
    <row r="1745" spans="15:16" x14ac:dyDescent="0.25">
      <c r="O1745" s="37"/>
      <c r="P1745" s="175"/>
    </row>
    <row r="1746" spans="15:16" x14ac:dyDescent="0.25">
      <c r="O1746" s="37"/>
      <c r="P1746" s="175"/>
    </row>
    <row r="1747" spans="15:16" x14ac:dyDescent="0.25">
      <c r="O1747" s="37"/>
      <c r="P1747" s="175"/>
    </row>
    <row r="1748" spans="15:16" x14ac:dyDescent="0.25">
      <c r="O1748" s="37"/>
      <c r="P1748" s="175"/>
    </row>
    <row r="1749" spans="15:16" x14ac:dyDescent="0.25">
      <c r="O1749" s="37"/>
      <c r="P1749" s="175"/>
    </row>
    <row r="1750" spans="15:16" x14ac:dyDescent="0.25">
      <c r="O1750" s="37"/>
      <c r="P1750" s="175"/>
    </row>
    <row r="1751" spans="15:16" x14ac:dyDescent="0.25">
      <c r="O1751" s="37"/>
      <c r="P1751" s="175"/>
    </row>
    <row r="1752" spans="15:16" x14ac:dyDescent="0.25">
      <c r="O1752" s="37"/>
      <c r="P1752" s="175"/>
    </row>
    <row r="1753" spans="15:16" x14ac:dyDescent="0.25">
      <c r="O1753" s="37"/>
      <c r="P1753" s="175"/>
    </row>
    <row r="1754" spans="15:16" x14ac:dyDescent="0.25">
      <c r="O1754" s="37"/>
      <c r="P1754" s="175"/>
    </row>
    <row r="1755" spans="15:16" x14ac:dyDescent="0.25">
      <c r="O1755" s="37"/>
      <c r="P1755" s="175"/>
    </row>
    <row r="1756" spans="15:16" x14ac:dyDescent="0.25">
      <c r="O1756" s="37"/>
      <c r="P1756" s="175"/>
    </row>
    <row r="1757" spans="15:16" x14ac:dyDescent="0.25">
      <c r="O1757" s="37"/>
      <c r="P1757" s="175"/>
    </row>
    <row r="1758" spans="15:16" x14ac:dyDescent="0.25">
      <c r="O1758" s="37"/>
      <c r="P1758" s="175"/>
    </row>
    <row r="1759" spans="15:16" x14ac:dyDescent="0.25">
      <c r="O1759" s="37"/>
      <c r="P1759" s="175"/>
    </row>
    <row r="1760" spans="15:16" x14ac:dyDescent="0.25">
      <c r="O1760" s="37"/>
      <c r="P1760" s="175"/>
    </row>
  </sheetData>
  <sheetProtection algorithmName="SHA-512" hashValue="pabErzt1R26i8KDeOtjhmtjfMYDfP8qxExEs77HQgwIDfg9aYZfDIyH+KZRqR70TUosrI2VhjnCaBkXRt3FgJQ==" saltValue="Y9q6r/wG8uPFWqKhZywEjg==" spinCount="100000" sheet="1" objects="1" scenarios="1"/>
  <phoneticPr fontId="2" type="noConversion"/>
  <conditionalFormatting sqref="C1:D1">
    <cfRule type="cellIs" dxfId="38" priority="112" operator="equal">
      <formula>"xx"</formula>
    </cfRule>
  </conditionalFormatting>
  <conditionalFormatting sqref="F1:G1">
    <cfRule type="cellIs" dxfId="37" priority="10" operator="equal">
      <formula>"xx"</formula>
    </cfRule>
  </conditionalFormatting>
  <conditionalFormatting sqref="J17:K22 J23">
    <cfRule type="cellIs" dxfId="36" priority="170" operator="equal">
      <formula>"xx"</formula>
    </cfRule>
  </conditionalFormatting>
  <conditionalFormatting sqref="L2">
    <cfRule type="cellIs" dxfId="35" priority="98" operator="equal">
      <formula>"xx"</formula>
    </cfRule>
  </conditionalFormatting>
  <conditionalFormatting sqref="L10">
    <cfRule type="cellIs" dxfId="34" priority="97" operator="equal">
      <formula>"xx"</formula>
    </cfRule>
  </conditionalFormatting>
  <conditionalFormatting sqref="L17">
    <cfRule type="cellIs" dxfId="33" priority="96" operator="equal">
      <formula>"xx"</formula>
    </cfRule>
  </conditionalFormatting>
  <conditionalFormatting sqref="L24">
    <cfRule type="cellIs" dxfId="32" priority="95" operator="equal">
      <formula>"xx"</formula>
    </cfRule>
  </conditionalFormatting>
  <conditionalFormatting sqref="L31">
    <cfRule type="cellIs" dxfId="31" priority="94" operator="equal">
      <formula>"xx"</formula>
    </cfRule>
  </conditionalFormatting>
  <conditionalFormatting sqref="L38">
    <cfRule type="cellIs" dxfId="30" priority="93" operator="equal">
      <formula>"xx"</formula>
    </cfRule>
  </conditionalFormatting>
  <conditionalFormatting sqref="L45">
    <cfRule type="cellIs" dxfId="29" priority="92" operator="equal">
      <formula>"xx"</formula>
    </cfRule>
  </conditionalFormatting>
  <conditionalFormatting sqref="L52">
    <cfRule type="cellIs" dxfId="28" priority="91" operator="equal">
      <formula>"xx"</formula>
    </cfRule>
  </conditionalFormatting>
  <conditionalFormatting sqref="L59">
    <cfRule type="cellIs" dxfId="27" priority="90" operator="equal">
      <formula>"xx"</formula>
    </cfRule>
  </conditionalFormatting>
  <conditionalFormatting sqref="L66">
    <cfRule type="cellIs" dxfId="26" priority="89" operator="equal">
      <formula>"xx"</formula>
    </cfRule>
  </conditionalFormatting>
  <conditionalFormatting sqref="L73">
    <cfRule type="cellIs" dxfId="25" priority="88" operator="equal">
      <formula>"xx"</formula>
    </cfRule>
  </conditionalFormatting>
  <conditionalFormatting sqref="L80">
    <cfRule type="cellIs" dxfId="24" priority="87" operator="equal">
      <formula>"xx"</formula>
    </cfRule>
  </conditionalFormatting>
  <conditionalFormatting sqref="L87">
    <cfRule type="cellIs" dxfId="23" priority="86" operator="equal">
      <formula>"xx"</formula>
    </cfRule>
  </conditionalFormatting>
  <conditionalFormatting sqref="L94">
    <cfRule type="cellIs" dxfId="22" priority="85" operator="equal">
      <formula>"xx"</formula>
    </cfRule>
  </conditionalFormatting>
  <conditionalFormatting sqref="L101">
    <cfRule type="cellIs" dxfId="21" priority="84" operator="equal">
      <formula>"xx"</formula>
    </cfRule>
  </conditionalFormatting>
  <conditionalFormatting sqref="L108">
    <cfRule type="cellIs" dxfId="20" priority="14" operator="equal">
      <formula>"xx"</formula>
    </cfRule>
  </conditionalFormatting>
  <conditionalFormatting sqref="L115">
    <cfRule type="cellIs" dxfId="19" priority="82" operator="equal">
      <formula>"xx"</formula>
    </cfRule>
  </conditionalFormatting>
  <conditionalFormatting sqref="T2:T1548">
    <cfRule type="duplicateValues" dxfId="18" priority="9" stopIfTrue="1"/>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AE864-8E6F-489C-9F91-E47D76CA41D8}">
  <sheetPr codeName="Blad9"/>
  <dimension ref="A1:AE146"/>
  <sheetViews>
    <sheetView showGridLines="0" workbookViewId="0"/>
  </sheetViews>
  <sheetFormatPr defaultColWidth="0" defaultRowHeight="15" zeroHeight="1" x14ac:dyDescent="0.25"/>
  <cols>
    <col min="1" max="1" width="9.140625" style="3" customWidth="1"/>
    <col min="2" max="2" width="12.85546875" style="3" customWidth="1"/>
    <col min="3" max="3" width="17.7109375" style="3" customWidth="1"/>
    <col min="4" max="4" width="21.42578125" style="3" bestFit="1" customWidth="1"/>
    <col min="5" max="5" width="33" style="3" bestFit="1" customWidth="1"/>
    <col min="6" max="6" width="21.7109375" style="3" customWidth="1"/>
    <col min="7" max="8" width="14" style="3" customWidth="1"/>
    <col min="9" max="9" width="13.42578125" style="3" customWidth="1"/>
    <col min="10" max="10" width="8" style="3" bestFit="1" customWidth="1"/>
    <col min="11" max="11" width="14" style="3" bestFit="1" customWidth="1"/>
    <col min="12" max="26" width="17.140625" style="3" customWidth="1"/>
    <col min="27" max="28" width="18" style="3" customWidth="1"/>
    <col min="29" max="29" width="16.42578125" style="3" customWidth="1"/>
    <col min="30" max="30" width="19.85546875" style="3" bestFit="1" customWidth="1"/>
    <col min="31" max="31" width="9.140625" style="3" customWidth="1"/>
    <col min="32" max="16384" width="9.140625" style="3" hidden="1"/>
  </cols>
  <sheetData>
    <row r="1" spans="1:30" s="26" customFormat="1" ht="92.25" customHeight="1" x14ac:dyDescent="0.25">
      <c r="A1" s="99" t="s">
        <v>1586</v>
      </c>
      <c r="B1" s="99" t="s">
        <v>1043</v>
      </c>
      <c r="C1" s="99" t="s">
        <v>1587</v>
      </c>
      <c r="D1" s="99" t="s">
        <v>1588</v>
      </c>
      <c r="E1" s="99" t="s">
        <v>1589</v>
      </c>
      <c r="F1" s="99" t="s">
        <v>1590</v>
      </c>
      <c r="G1" s="99" t="s">
        <v>38</v>
      </c>
      <c r="H1" s="99" t="s">
        <v>40</v>
      </c>
      <c r="I1" s="99" t="s">
        <v>1570</v>
      </c>
      <c r="J1" s="99" t="s">
        <v>1206</v>
      </c>
      <c r="K1" s="99" t="s">
        <v>1571</v>
      </c>
      <c r="L1" s="99" t="s">
        <v>1572</v>
      </c>
      <c r="M1" s="99" t="s">
        <v>1573</v>
      </c>
      <c r="N1" s="99" t="s">
        <v>1574</v>
      </c>
      <c r="O1" s="99" t="s">
        <v>1575</v>
      </c>
      <c r="P1" s="99" t="s">
        <v>1576</v>
      </c>
      <c r="Q1" s="99" t="s">
        <v>1593</v>
      </c>
      <c r="R1" s="99" t="s">
        <v>1592</v>
      </c>
      <c r="S1" s="99" t="s">
        <v>1577</v>
      </c>
      <c r="T1" s="99" t="s">
        <v>1578</v>
      </c>
      <c r="U1" s="99" t="s">
        <v>1579</v>
      </c>
      <c r="V1" s="99" t="s">
        <v>1580</v>
      </c>
      <c r="W1" s="99" t="s">
        <v>1581</v>
      </c>
      <c r="X1" s="99" t="s">
        <v>1582</v>
      </c>
      <c r="Y1" s="99" t="s">
        <v>1583</v>
      </c>
      <c r="Z1" s="99" t="s">
        <v>1584</v>
      </c>
      <c r="AA1" s="99" t="s">
        <v>1585</v>
      </c>
      <c r="AB1" s="99" t="s">
        <v>1594</v>
      </c>
      <c r="AC1" s="99" t="s">
        <v>1601</v>
      </c>
      <c r="AD1" s="99" t="s">
        <v>1626</v>
      </c>
    </row>
    <row r="2" spans="1:30" x14ac:dyDescent="0.25">
      <c r="A2" s="20" t="str">
        <f>IF(ISBLANK(Clientgegevens!D7),"",CONCATENATE("300-",Voorblad!$E$4))</f>
        <v/>
      </c>
      <c r="B2" s="20" t="str">
        <f>IF(ISBLANK(Clientgegevens!D7),"",Voorblad!$G$17)</f>
        <v/>
      </c>
      <c r="C2" s="20" t="str">
        <f>IF(ISBLANK(Clientgegevens!D7),"",Voorblad!$G$11)</f>
        <v/>
      </c>
      <c r="D2" s="20" t="str">
        <f>IF(ISBLANK(Clientgegevens!D7),"",Voorblad!$C$10)</f>
        <v/>
      </c>
      <c r="E2" s="20" t="str">
        <f>IF(ISBLANK(Clientgegevens!D7),"",Voorblad!$C$23)</f>
        <v/>
      </c>
      <c r="F2" s="20" t="str">
        <f>IF(ISBLANK(Clientgegevens!D7),"",IF(OR(E2="Enkelvoudige aanvraag (individueel)",E2="Preventieve meerzorg"),"N.V.T.",IF(ISBLANK(Voorblad!$C$24),"Onbekend",Voorblad!$C$24)))</f>
        <v/>
      </c>
      <c r="G2" s="20" t="str">
        <f>IF(ISBLANK(Clientgegevens!D7),"",Clientgegevens!D7)</f>
        <v/>
      </c>
      <c r="H2" s="20" t="str">
        <f>IF(ISBLANK(Clientgegevens!D7),"",Clientgegevens!H7)</f>
        <v/>
      </c>
      <c r="I2" s="155" t="str">
        <f>IF(ISBLANK(Clientgegevens!D7),"",Clientgegevens!F7)</f>
        <v/>
      </c>
      <c r="J2" s="20" t="str">
        <f>IF(ISBLANK(Clientgegevens!D7),"",Clientgegevens!J7)</f>
        <v/>
      </c>
      <c r="K2" s="155" t="str">
        <f>IF(ISBLANK(Clientgegevens!D7),"",Clientgegevens!T7)</f>
        <v/>
      </c>
      <c r="L2" s="213" t="str">
        <f>IF(ISBLANK(Clientgegevens!D7),"",IF(OR(E2="Enkelvoudige aanvraag (individueel)",E2="Preventieve meerzorg"),'Overzicht individueel '!E8*24,'Aanvraag-overzicht groep'!D19*24))</f>
        <v/>
      </c>
      <c r="M2" s="213" t="str">
        <f>IF(ISBLANK(Clientgegevens!D7),"",IF(OR(E2="Enkelvoudige aanvraag (individueel)",E2="Preventieve meerzorg"),'Overzicht individueel '!E9*24,'Aanvraag-overzicht groep'!E19*24))</f>
        <v/>
      </c>
      <c r="N2" s="213" t="str">
        <f>IF(ISBLANK(Clientgegevens!D7),"",IF(OR(E2="Enkelvoudige aanvraag (individueel)",E2="Preventieve meerzorg"),'Overzicht individueel '!E10*24,'Aanvraag-overzicht groep'!F19*24))</f>
        <v/>
      </c>
      <c r="O2" s="213" t="str">
        <f>IF(ISBLANK(Clientgegevens!D7),"",IF(OR(E2="Enkelvoudige aanvraag (individueel)",E2="Preventieve meerzorg"),'Overzicht individueel '!E14*24,'Aanvraag-overzicht groep'!I19*24))</f>
        <v/>
      </c>
      <c r="P2" s="213" t="str">
        <f>IFERROR(IF(ISBLANK(Clientgegevens!D7),"",IF(OR(E2="Enkelvoudige aanvraag (individueel)",E2="Preventieve meerzorg"),'Overzicht individueel '!E24*24,'Aanvraag-overzicht groep'!L19*24)),"")</f>
        <v/>
      </c>
      <c r="Q2" s="213" t="str">
        <f>IF(ISBLANK(Clientgegevens!D7),"",IF(OR(E2="Enkelvoudige aanvraag (individueel)",E2="Preventieve meerzorg"),'Overzicht individueel '!E37*24,'Aanvraag-overzicht groep'!N19*24))</f>
        <v/>
      </c>
      <c r="R2" s="213" t="str">
        <f>IFERROR(IF(ISBLANK(Clientgegevens!D7),"",IF(OR(E2="Enkelvoudige aanvraag (individueel)",E2="Preventieve meerzorg"),'Overzicht individueel '!E38*24,'Aanvraag-overzicht groep'!O19*24)),"")</f>
        <v/>
      </c>
      <c r="S2" s="156" t="str">
        <f>IF(ISBLANK(Clientgegevens!D7),"",IF(OR(E2="Enkelvoudige aanvraag (individueel)",E2="Preventieve meerzorg"),'Overzicht individueel '!C33,'Aanvraag-overzicht groep'!C13))</f>
        <v/>
      </c>
      <c r="T2" s="20" t="str">
        <f>IF(ISBLANK(Clientgegevens!D7),"",IF(OR(E2="Enkelvoudige aanvraag (individueel)",E2="Preventieve meerzorg"),'Overzicht individueel '!H36,'Aanvraag-overzicht groep'!H41))</f>
        <v/>
      </c>
      <c r="U2" s="156" t="str">
        <f>IFERROR(IF(ISBLANK(Clientgegevens!D7),"",IF(OR(E2="Enkelvoudige aanvraag (individueel)",E2="Preventieve meerzorg"),'Overzicht individueel '!H39,'Aanvraag-overzicht groep'!H45)),"")</f>
        <v/>
      </c>
      <c r="V2" s="20" t="str">
        <f>IF(ISBLANK(Clientgegevens!D7),"",IF(OR(E2="Enkelvoudige aanvraag (individueel)",E2="Preventieve meerzorg"),"N.V.T.",'Aanvraag-overzicht groep'!C5))</f>
        <v/>
      </c>
      <c r="W2" s="157" t="str">
        <f>IF(ISBLANK(Clientgegevens!D7),"",IF(OR(E2="Enkelvoudige aanvraag (individueel)",E2="Preventieve meerzorg"),'Overzicht individueel '!E41,'Aanvraag-overzicht groep'!V19))</f>
        <v/>
      </c>
      <c r="X2" s="20" t="str">
        <f>IF(ISBLANK(Clientgegevens!D7),"",IF(OR(E2="Enkelvoudige aanvraag (individueel)",E2="Preventieve meerzorg"),'Overzicht individueel '!B31,'Aanvraag-overzicht groep'!B11))</f>
        <v/>
      </c>
      <c r="Y2" s="156" t="str">
        <f>IF(ISBLANK(Clientgegevens!D7),"",IF(OR(E2="Enkelvoudige aanvraag (individueel)",E2="Preventieve meerzorg"),'Overzicht individueel '!C31,'Aanvraag-overzicht groep'!C11))</f>
        <v/>
      </c>
      <c r="Z2" s="20" t="str">
        <f>IF(ISBLANK(Clientgegevens!D7),"",IF(OR(E2="Enkelvoudige aanvraag (individueel)",E2="Preventieve meerzorg"),'Overzicht individueel '!B32,'Aanvraag-overzicht groep'!B12))</f>
        <v/>
      </c>
      <c r="AA2" s="156" t="str">
        <f>IF(ISBLANK(Clientgegevens!D7),"",IF(OR(E2="Enkelvoudige aanvraag (individueel)",E2="Preventieve meerzorg"),'Overzicht individueel '!C32,'Aanvraag-overzicht groep'!C12))</f>
        <v/>
      </c>
      <c r="AB2" s="156" t="str">
        <f>IF(ISBLANK(Clientgegevens!D7),"",IF(OR(E2="Enkelvoudige aanvraag (individueel)",E2="Preventieve meerzorg"),'Overzicht individueel '!C39,'Aanvraag-overzicht groep'!P19))</f>
        <v/>
      </c>
      <c r="AC2" s="156" t="str">
        <f>IF(ISBLANK(Clientgegevens!D7),"",IF(OR(E2="Enkelvoudige aanvraag (individueel)",E2="Preventieve meerzorg"),IF('Overzicht individueel '!E39="Maatwerk",'Overzicht individueel '!E40,'Overzicht individueel '!E39),IF('Aanvraag-overzicht groep'!Q19="Maatwerk",'Aanvraag-overzicht groep'!S19,'Aanvraag-overzicht groep'!Q19)))</f>
        <v/>
      </c>
      <c r="AD2" s="156" t="str">
        <f>IF(ISBLANK(Clientgegevens!D7),"",Voorblad!$G$6)</f>
        <v/>
      </c>
    </row>
    <row r="3" spans="1:30" x14ac:dyDescent="0.25">
      <c r="A3" s="20" t="str">
        <f>IF(ISBLANK(Clientgegevens!D8),"",CONCATENATE("300-",Voorblad!$E$4))</f>
        <v/>
      </c>
      <c r="B3" s="20" t="str">
        <f>IF(ISBLANK(Clientgegevens!D8),"",Voorblad!$G$17)</f>
        <v/>
      </c>
      <c r="C3" s="20" t="str">
        <f>IF(ISBLANK(Clientgegevens!D8),"",Voorblad!$G$11)</f>
        <v/>
      </c>
      <c r="D3" s="20" t="str">
        <f>IF(ISBLANK(Clientgegevens!D8),"",Voorblad!$C$10)</f>
        <v/>
      </c>
      <c r="E3" s="20" t="str">
        <f>IF(ISBLANK(Clientgegevens!D8),"",Voorblad!$C$23)</f>
        <v/>
      </c>
      <c r="F3" s="20" t="str">
        <f>IF(ISBLANK(Clientgegevens!D8),"",IF(ISBLANK(Voorblad!$C$24),"Onbekend",Voorblad!$C$24))</f>
        <v/>
      </c>
      <c r="G3" s="20" t="str">
        <f>IF(ISBLANK(Clientgegevens!D8),"",Clientgegevens!D8)</f>
        <v/>
      </c>
      <c r="H3" s="20" t="str">
        <f>IF(ISBLANK(Clientgegevens!D8),"",Clientgegevens!H8)</f>
        <v/>
      </c>
      <c r="I3" s="155" t="str">
        <f>IF(ISBLANK(Clientgegevens!D8),"",Clientgegevens!F8)</f>
        <v/>
      </c>
      <c r="J3" s="20" t="str">
        <f>IF(ISBLANK(Clientgegevens!D8),"",Clientgegevens!J8)</f>
        <v/>
      </c>
      <c r="K3" s="155" t="str">
        <f>IF(ISBLANK(Clientgegevens!D8),"",Clientgegevens!T8)</f>
        <v/>
      </c>
      <c r="L3" s="213" t="str">
        <f>IF(ISBLANK(Clientgegevens!D8),"",'Aanvraag-overzicht groep'!D20*24)</f>
        <v/>
      </c>
      <c r="M3" s="213" t="str">
        <f>IF(ISBLANK(Clientgegevens!D8),"",'Aanvraag-overzicht groep'!E20*24)</f>
        <v/>
      </c>
      <c r="N3" s="213" t="str">
        <f>IF(ISBLANK(Clientgegevens!D8),"",'Aanvraag-overzicht groep'!F20*24)</f>
        <v/>
      </c>
      <c r="O3" s="213" t="str">
        <f>IF(ISBLANK(Clientgegevens!D8),"",'Aanvraag-overzicht groep'!I20*24)</f>
        <v/>
      </c>
      <c r="P3" s="213" t="str">
        <f>IFERROR(IF(ISBLANK(Clientgegevens!D8),"",'Aanvraag-overzicht groep'!L20*24),"")</f>
        <v/>
      </c>
      <c r="Q3" s="213" t="str">
        <f>IF(ISBLANK(Clientgegevens!D8),"",'Aanvraag-overzicht groep'!N20*24)</f>
        <v/>
      </c>
      <c r="R3" s="213" t="str">
        <f>IFERROR(IF(ISBLANK(Clientgegevens!D8),"",'Aanvraag-overzicht groep'!O20*24),"")</f>
        <v/>
      </c>
      <c r="S3" s="156" t="str">
        <f>IF(ISBLANK(Clientgegevens!D8),"",'Aanvraag-overzicht groep'!$C$13)</f>
        <v/>
      </c>
      <c r="T3" s="20" t="str">
        <f>IF(ISBLANK(Clientgegevens!D8),"",'Aanvraag-overzicht groep'!$H$41)</f>
        <v/>
      </c>
      <c r="U3" s="156" t="str">
        <f>IFERROR(IF(ISBLANK(Clientgegevens!D8),"",'Aanvraag-overzicht groep'!$H$45),"")</f>
        <v/>
      </c>
      <c r="V3" s="20" t="str">
        <f>IF(ISBLANK(Clientgegevens!D8),"",'Aanvraag-overzicht groep'!$C$5)</f>
        <v/>
      </c>
      <c r="W3" s="157" t="str">
        <f>IF(ISBLANK(Clientgegevens!D8),"",'Aanvraag-overzicht groep'!V20)</f>
        <v/>
      </c>
      <c r="X3" s="20" t="str">
        <f>IF(ISBLANK(Clientgegevens!D8),"",'Aanvraag-overzicht groep'!$B$11)</f>
        <v/>
      </c>
      <c r="Y3" s="156" t="str">
        <f>IF(ISBLANK(Clientgegevens!D8),"",'Aanvraag-overzicht groep'!$C$11)</f>
        <v/>
      </c>
      <c r="Z3" s="20" t="str">
        <f>IF(ISBLANK(Clientgegevens!D8),"",'Aanvraag-overzicht groep'!$B$12)</f>
        <v/>
      </c>
      <c r="AA3" s="156" t="str">
        <f>IF(ISBLANK(Clientgegevens!D8),"",'Aanvraag-overzicht groep'!$C$12)</f>
        <v/>
      </c>
      <c r="AB3" s="156" t="str">
        <f>IF(ISBLANK(Clientgegevens!D8),"",'Aanvraag-overzicht groep'!P20)</f>
        <v/>
      </c>
      <c r="AC3" s="156" t="str">
        <f>IF(ISBLANK(Clientgegevens!D8),"",IF('Aanvraag-overzicht groep'!Q20="Maatwerk",'Aanvraag-overzicht groep'!S20,'Aanvraag-overzicht groep'!Q20))</f>
        <v/>
      </c>
      <c r="AD3" s="156" t="str">
        <f>IF(ISBLANK(Clientgegevens!D8),"",Voorblad!$G$6)</f>
        <v/>
      </c>
    </row>
    <row r="4" spans="1:30" x14ac:dyDescent="0.25">
      <c r="A4" s="20" t="str">
        <f>IF(ISBLANK(Clientgegevens!D9),"",CONCATENATE("300-",Voorblad!$E$4))</f>
        <v/>
      </c>
      <c r="B4" s="20" t="str">
        <f>IF(ISBLANK(Clientgegevens!D9),"",Voorblad!$G$17)</f>
        <v/>
      </c>
      <c r="C4" s="20" t="str">
        <f>IF(ISBLANK(Clientgegevens!D9),"",Voorblad!$G$11)</f>
        <v/>
      </c>
      <c r="D4" s="20" t="str">
        <f>IF(ISBLANK(Clientgegevens!D9),"",Voorblad!$C$10)</f>
        <v/>
      </c>
      <c r="E4" s="20" t="str">
        <f>IF(ISBLANK(Clientgegevens!D9),"",Voorblad!$C$23)</f>
        <v/>
      </c>
      <c r="F4" s="20" t="str">
        <f>IF(ISBLANK(Clientgegevens!D9),"",IF(ISBLANK(Voorblad!$C$24),"Onbekend",Voorblad!$C$24))</f>
        <v/>
      </c>
      <c r="G4" s="20" t="str">
        <f>IF(ISBLANK(Clientgegevens!D9),"",Clientgegevens!D9)</f>
        <v/>
      </c>
      <c r="H4" s="20" t="str">
        <f>IF(ISBLANK(Clientgegevens!D9),"",Clientgegevens!H9)</f>
        <v/>
      </c>
      <c r="I4" s="155" t="str">
        <f>IF(ISBLANK(Clientgegevens!D9),"",Clientgegevens!F9)</f>
        <v/>
      </c>
      <c r="J4" s="20" t="str">
        <f>IF(ISBLANK(Clientgegevens!D9),"",Clientgegevens!J9)</f>
        <v/>
      </c>
      <c r="K4" s="155" t="str">
        <f>IF(ISBLANK(Clientgegevens!D9),"",Clientgegevens!T9)</f>
        <v/>
      </c>
      <c r="L4" s="213" t="str">
        <f>IF(ISBLANK(Clientgegevens!D9),"",'Aanvraag-overzicht groep'!D21*24)</f>
        <v/>
      </c>
      <c r="M4" s="213" t="str">
        <f>IF(ISBLANK(Clientgegevens!D9),"",'Aanvraag-overzicht groep'!E21*24)</f>
        <v/>
      </c>
      <c r="N4" s="213" t="str">
        <f>IF(ISBLANK(Clientgegevens!D9),"",'Aanvraag-overzicht groep'!F21*24)</f>
        <v/>
      </c>
      <c r="O4" s="213" t="str">
        <f>IF(ISBLANK(Clientgegevens!D9),"",'Aanvraag-overzicht groep'!I21*24)</f>
        <v/>
      </c>
      <c r="P4" s="213" t="str">
        <f>IFERROR(IF(ISBLANK(Clientgegevens!D9),"",'Aanvraag-overzicht groep'!L21*24),"")</f>
        <v/>
      </c>
      <c r="Q4" s="213" t="str">
        <f>IF(ISBLANK(Clientgegevens!D9),"",'Aanvraag-overzicht groep'!N21*24)</f>
        <v/>
      </c>
      <c r="R4" s="213" t="str">
        <f>IFERROR(IF(ISBLANK(Clientgegevens!D9),"",'Aanvraag-overzicht groep'!O21*24),"")</f>
        <v/>
      </c>
      <c r="S4" s="156" t="str">
        <f>IF(ISBLANK(Clientgegevens!D9),"",'Aanvraag-overzicht groep'!$C$13)</f>
        <v/>
      </c>
      <c r="T4" s="20" t="str">
        <f>IF(ISBLANK(Clientgegevens!D9),"",'Aanvraag-overzicht groep'!$H$41)</f>
        <v/>
      </c>
      <c r="U4" s="156" t="str">
        <f>IFERROR(IF(ISBLANK(Clientgegevens!D9),"",'Aanvraag-overzicht groep'!$H$45),"")</f>
        <v/>
      </c>
      <c r="V4" s="20" t="str">
        <f>IF(ISBLANK(Clientgegevens!D9),"",'Aanvraag-overzicht groep'!$C$5)</f>
        <v/>
      </c>
      <c r="W4" s="157" t="str">
        <f>IF(ISBLANK(Clientgegevens!D9),"",'Aanvraag-overzicht groep'!V21)</f>
        <v/>
      </c>
      <c r="X4" s="20" t="str">
        <f>IF(ISBLANK(Clientgegevens!D9),"",'Aanvraag-overzicht groep'!$B$11)</f>
        <v/>
      </c>
      <c r="Y4" s="156" t="str">
        <f>IF(ISBLANK(Clientgegevens!D9),"",'Aanvraag-overzicht groep'!$C$11)</f>
        <v/>
      </c>
      <c r="Z4" s="20" t="str">
        <f>IF(ISBLANK(Clientgegevens!D9),"",'Aanvraag-overzicht groep'!$B$12)</f>
        <v/>
      </c>
      <c r="AA4" s="156" t="str">
        <f>IF(ISBLANK(Clientgegevens!D9),"",'Aanvraag-overzicht groep'!$C$12)</f>
        <v/>
      </c>
      <c r="AB4" s="156" t="str">
        <f>IF(ISBLANK(Clientgegevens!D9),"",'Aanvraag-overzicht groep'!P21)</f>
        <v/>
      </c>
      <c r="AC4" s="156" t="str">
        <f>IF(ISBLANK(Clientgegevens!D9),"",IF('Aanvraag-overzicht groep'!Q21="Maatwerk",'Aanvraag-overzicht groep'!S21,'Aanvraag-overzicht groep'!Q21))</f>
        <v/>
      </c>
      <c r="AD4" s="156" t="str">
        <f>IF(ISBLANK(Clientgegevens!D9),"",Voorblad!$G$6)</f>
        <v/>
      </c>
    </row>
    <row r="5" spans="1:30" x14ac:dyDescent="0.25">
      <c r="A5" s="20" t="str">
        <f>IF(ISBLANK(Clientgegevens!D10),"",CONCATENATE("300-",Voorblad!$E$4))</f>
        <v/>
      </c>
      <c r="B5" s="20" t="str">
        <f>IF(ISBLANK(Clientgegevens!D10),"",Voorblad!$G$17)</f>
        <v/>
      </c>
      <c r="C5" s="20" t="str">
        <f>IF(ISBLANK(Clientgegevens!D10),"",Voorblad!$G$11)</f>
        <v/>
      </c>
      <c r="D5" s="20" t="str">
        <f>IF(ISBLANK(Clientgegevens!D10),"",Voorblad!$C$10)</f>
        <v/>
      </c>
      <c r="E5" s="20" t="str">
        <f>IF(ISBLANK(Clientgegevens!D10),"",Voorblad!$C$23)</f>
        <v/>
      </c>
      <c r="F5" s="20" t="str">
        <f>IF(ISBLANK(Clientgegevens!D10),"",IF(ISBLANK(Voorblad!$C$24),"Onbekend",Voorblad!$C$24))</f>
        <v/>
      </c>
      <c r="G5" s="20" t="str">
        <f>IF(ISBLANK(Clientgegevens!D10),"",Clientgegevens!D10)</f>
        <v/>
      </c>
      <c r="H5" s="20" t="str">
        <f>IF(ISBLANK(Clientgegevens!D10),"",Clientgegevens!H10)</f>
        <v/>
      </c>
      <c r="I5" s="155" t="str">
        <f>IF(ISBLANK(Clientgegevens!D10),"",Clientgegevens!F10)</f>
        <v/>
      </c>
      <c r="J5" s="20" t="str">
        <f>IF(ISBLANK(Clientgegevens!D10),"",Clientgegevens!J10)</f>
        <v/>
      </c>
      <c r="K5" s="155" t="str">
        <f>IF(ISBLANK(Clientgegevens!D10),"",Clientgegevens!T10)</f>
        <v/>
      </c>
      <c r="L5" s="213" t="str">
        <f>IF(ISBLANK(Clientgegevens!D10),"",'Aanvraag-overzicht groep'!D22*24)</f>
        <v/>
      </c>
      <c r="M5" s="213" t="str">
        <f>IF(ISBLANK(Clientgegevens!D10),"",'Aanvraag-overzicht groep'!E22*24)</f>
        <v/>
      </c>
      <c r="N5" s="213" t="str">
        <f>IF(ISBLANK(Clientgegevens!D10),"",'Aanvraag-overzicht groep'!F22*24)</f>
        <v/>
      </c>
      <c r="O5" s="213" t="str">
        <f>IF(ISBLANK(Clientgegevens!D10),"",'Aanvraag-overzicht groep'!I22*24)</f>
        <v/>
      </c>
      <c r="P5" s="213" t="str">
        <f>IFERROR(IF(ISBLANK(Clientgegevens!D10),"",'Aanvraag-overzicht groep'!L22*24),"")</f>
        <v/>
      </c>
      <c r="Q5" s="213" t="str">
        <f>IF(ISBLANK(Clientgegevens!D10),"",'Aanvraag-overzicht groep'!N22*24)</f>
        <v/>
      </c>
      <c r="R5" s="213" t="str">
        <f>IFERROR(IF(ISBLANK(Clientgegevens!D10),"",'Aanvraag-overzicht groep'!O22*24),"")</f>
        <v/>
      </c>
      <c r="S5" s="156" t="str">
        <f>IF(ISBLANK(Clientgegevens!D10),"",'Aanvraag-overzicht groep'!$C$13)</f>
        <v/>
      </c>
      <c r="T5" s="20" t="str">
        <f>IF(ISBLANK(Clientgegevens!D10),"",'Aanvraag-overzicht groep'!$H$41)</f>
        <v/>
      </c>
      <c r="U5" s="156" t="str">
        <f>IFERROR(IF(ISBLANK(Clientgegevens!D10),"",'Aanvraag-overzicht groep'!$H$45),"")</f>
        <v/>
      </c>
      <c r="V5" s="20" t="str">
        <f>IF(ISBLANK(Clientgegevens!D10),"",'Aanvraag-overzicht groep'!$C$5)</f>
        <v/>
      </c>
      <c r="W5" s="157" t="str">
        <f>IF(ISBLANK(Clientgegevens!D10),"",'Aanvraag-overzicht groep'!V22)</f>
        <v/>
      </c>
      <c r="X5" s="20" t="str">
        <f>IF(ISBLANK(Clientgegevens!D10),"",'Aanvraag-overzicht groep'!$B$11)</f>
        <v/>
      </c>
      <c r="Y5" s="156" t="str">
        <f>IF(ISBLANK(Clientgegevens!D10),"",'Aanvraag-overzicht groep'!$C$11)</f>
        <v/>
      </c>
      <c r="Z5" s="20" t="str">
        <f>IF(ISBLANK(Clientgegevens!D10),"",'Aanvraag-overzicht groep'!$B$12)</f>
        <v/>
      </c>
      <c r="AA5" s="156" t="str">
        <f>IF(ISBLANK(Clientgegevens!D10),"",'Aanvraag-overzicht groep'!$C$12)</f>
        <v/>
      </c>
      <c r="AB5" s="156" t="str">
        <f>IF(ISBLANK(Clientgegevens!D10),"",'Aanvraag-overzicht groep'!P22)</f>
        <v/>
      </c>
      <c r="AC5" s="156" t="str">
        <f>IF(ISBLANK(Clientgegevens!D10),"",IF('Aanvraag-overzicht groep'!Q22="Maatwerk",'Aanvraag-overzicht groep'!S22,'Aanvraag-overzicht groep'!Q22))</f>
        <v/>
      </c>
      <c r="AD5" s="156" t="str">
        <f>IF(ISBLANK(Clientgegevens!D10),"",Voorblad!$G$6)</f>
        <v/>
      </c>
    </row>
    <row r="6" spans="1:30" x14ac:dyDescent="0.25">
      <c r="A6" s="20" t="str">
        <f>IF(ISBLANK(Clientgegevens!D11),"",CONCATENATE("300-",Voorblad!$E$4))</f>
        <v/>
      </c>
      <c r="B6" s="20" t="str">
        <f>IF(ISBLANK(Clientgegevens!D11),"",Voorblad!$G$17)</f>
        <v/>
      </c>
      <c r="C6" s="20" t="str">
        <f>IF(ISBLANK(Clientgegevens!D11),"",Voorblad!$G$11)</f>
        <v/>
      </c>
      <c r="D6" s="20" t="str">
        <f>IF(ISBLANK(Clientgegevens!D11),"",Voorblad!$C$10)</f>
        <v/>
      </c>
      <c r="E6" s="20" t="str">
        <f>IF(ISBLANK(Clientgegevens!D11),"",Voorblad!$C$23)</f>
        <v/>
      </c>
      <c r="F6" s="20" t="str">
        <f>IF(ISBLANK(Clientgegevens!D11),"",IF(ISBLANK(Voorblad!$C$24),"Onbekend",Voorblad!$C$24))</f>
        <v/>
      </c>
      <c r="G6" s="20" t="str">
        <f>IF(ISBLANK(Clientgegevens!D11),"",Clientgegevens!D11)</f>
        <v/>
      </c>
      <c r="H6" s="20" t="str">
        <f>IF(ISBLANK(Clientgegevens!D11),"",Clientgegevens!H11)</f>
        <v/>
      </c>
      <c r="I6" s="155" t="str">
        <f>IF(ISBLANK(Clientgegevens!D11),"",Clientgegevens!F11)</f>
        <v/>
      </c>
      <c r="J6" s="20" t="str">
        <f>IF(ISBLANK(Clientgegevens!D11),"",Clientgegevens!J11)</f>
        <v/>
      </c>
      <c r="K6" s="155" t="str">
        <f>IF(ISBLANK(Clientgegevens!D11),"",Clientgegevens!T11)</f>
        <v/>
      </c>
      <c r="L6" s="213" t="str">
        <f>IF(ISBLANK(Clientgegevens!D11),"",'Aanvraag-overzicht groep'!D23*24)</f>
        <v/>
      </c>
      <c r="M6" s="213" t="str">
        <f>IF(ISBLANK(Clientgegevens!D11),"",'Aanvraag-overzicht groep'!E23*24)</f>
        <v/>
      </c>
      <c r="N6" s="213" t="str">
        <f>IF(ISBLANK(Clientgegevens!D11),"",'Aanvraag-overzicht groep'!F23*24)</f>
        <v/>
      </c>
      <c r="O6" s="213" t="str">
        <f>IF(ISBLANK(Clientgegevens!D11),"",'Aanvraag-overzicht groep'!I23*24)</f>
        <v/>
      </c>
      <c r="P6" s="213" t="str">
        <f>IFERROR(IF(ISBLANK(Clientgegevens!D11),"",'Aanvraag-overzicht groep'!L23*24),"")</f>
        <v/>
      </c>
      <c r="Q6" s="213" t="str">
        <f>IF(ISBLANK(Clientgegevens!D11),"",'Aanvraag-overzicht groep'!N23*24)</f>
        <v/>
      </c>
      <c r="R6" s="213" t="str">
        <f>IFERROR(IF(ISBLANK(Clientgegevens!D11),"",'Aanvraag-overzicht groep'!O23*24),"")</f>
        <v/>
      </c>
      <c r="S6" s="156" t="str">
        <f>IF(ISBLANK(Clientgegevens!D11),"",'Aanvraag-overzicht groep'!$C$13)</f>
        <v/>
      </c>
      <c r="T6" s="20" t="str">
        <f>IF(ISBLANK(Clientgegevens!D11),"",'Aanvraag-overzicht groep'!$H$41)</f>
        <v/>
      </c>
      <c r="U6" s="156" t="str">
        <f>IFERROR(IF(ISBLANK(Clientgegevens!D11),"",'Aanvraag-overzicht groep'!$H$45),"")</f>
        <v/>
      </c>
      <c r="V6" s="20" t="str">
        <f>IF(ISBLANK(Clientgegevens!D11),"",'Aanvraag-overzicht groep'!$C$5)</f>
        <v/>
      </c>
      <c r="W6" s="157" t="str">
        <f>IF(ISBLANK(Clientgegevens!D11),"",'Aanvraag-overzicht groep'!V23)</f>
        <v/>
      </c>
      <c r="X6" s="20" t="str">
        <f>IF(ISBLANK(Clientgegevens!D11),"",'Aanvraag-overzicht groep'!$B$11)</f>
        <v/>
      </c>
      <c r="Y6" s="156" t="str">
        <f>IF(ISBLANK(Clientgegevens!D11),"",'Aanvraag-overzicht groep'!$C$11)</f>
        <v/>
      </c>
      <c r="Z6" s="20" t="str">
        <f>IF(ISBLANK(Clientgegevens!D11),"",'Aanvraag-overzicht groep'!$B$12)</f>
        <v/>
      </c>
      <c r="AA6" s="156" t="str">
        <f>IF(ISBLANK(Clientgegevens!D11),"",'Aanvraag-overzicht groep'!$C$12)</f>
        <v/>
      </c>
      <c r="AB6" s="156" t="str">
        <f>IF(ISBLANK(Clientgegevens!D11),"",'Aanvraag-overzicht groep'!P23)</f>
        <v/>
      </c>
      <c r="AC6" s="156" t="str">
        <f>IF(ISBLANK(Clientgegevens!D11),"",IF('Aanvraag-overzicht groep'!Q23="Maatwerk",'Aanvraag-overzicht groep'!S23,'Aanvraag-overzicht groep'!Q23))</f>
        <v/>
      </c>
      <c r="AD6" s="156" t="str">
        <f>IF(ISBLANK(Clientgegevens!D11),"",Voorblad!$G$6)</f>
        <v/>
      </c>
    </row>
    <row r="7" spans="1:30" x14ac:dyDescent="0.25">
      <c r="A7" s="20" t="str">
        <f>IF(ISBLANK(Clientgegevens!D12),"",CONCATENATE("300-",Voorblad!$E$4))</f>
        <v/>
      </c>
      <c r="B7" s="20" t="str">
        <f>IF(ISBLANK(Clientgegevens!D12),"",Voorblad!$G$17)</f>
        <v/>
      </c>
      <c r="C7" s="20" t="str">
        <f>IF(ISBLANK(Clientgegevens!D12),"",Voorblad!$G$11)</f>
        <v/>
      </c>
      <c r="D7" s="20" t="str">
        <f>IF(ISBLANK(Clientgegevens!D12),"",Voorblad!$C$10)</f>
        <v/>
      </c>
      <c r="E7" s="20" t="str">
        <f>IF(ISBLANK(Clientgegevens!D12),"",Voorblad!$C$23)</f>
        <v/>
      </c>
      <c r="F7" s="20" t="str">
        <f>IF(ISBLANK(Clientgegevens!D12),"",IF(ISBLANK(Voorblad!$C$24),"Onbekend",Voorblad!$C$24))</f>
        <v/>
      </c>
      <c r="G7" s="20" t="str">
        <f>IF(ISBLANK(Clientgegevens!D12),"",Clientgegevens!D12)</f>
        <v/>
      </c>
      <c r="H7" s="20" t="str">
        <f>IF(ISBLANK(Clientgegevens!D12),"",Clientgegevens!H12)</f>
        <v/>
      </c>
      <c r="I7" s="155" t="str">
        <f>IF(ISBLANK(Clientgegevens!D12),"",Clientgegevens!F12)</f>
        <v/>
      </c>
      <c r="J7" s="20" t="str">
        <f>IF(ISBLANK(Clientgegevens!D12),"",Clientgegevens!J12)</f>
        <v/>
      </c>
      <c r="K7" s="155" t="str">
        <f>IF(ISBLANK(Clientgegevens!D12),"",Clientgegevens!T12)</f>
        <v/>
      </c>
      <c r="L7" s="213" t="str">
        <f>IF(ISBLANK(Clientgegevens!D12),"",'Aanvraag-overzicht groep'!D24*24)</f>
        <v/>
      </c>
      <c r="M7" s="213" t="str">
        <f>IF(ISBLANK(Clientgegevens!D12),"",'Aanvraag-overzicht groep'!E24*24)</f>
        <v/>
      </c>
      <c r="N7" s="213" t="str">
        <f>IF(ISBLANK(Clientgegevens!D12),"",'Aanvraag-overzicht groep'!F24*24)</f>
        <v/>
      </c>
      <c r="O7" s="213" t="str">
        <f>IF(ISBLANK(Clientgegevens!D12),"",'Aanvraag-overzicht groep'!I24*24)</f>
        <v/>
      </c>
      <c r="P7" s="213" t="str">
        <f>IFERROR(IF(ISBLANK(Clientgegevens!D12),"",'Aanvraag-overzicht groep'!L24*24),"")</f>
        <v/>
      </c>
      <c r="Q7" s="213" t="str">
        <f>IF(ISBLANK(Clientgegevens!D12),"",'Aanvraag-overzicht groep'!N24*24)</f>
        <v/>
      </c>
      <c r="R7" s="213" t="str">
        <f>IFERROR(IF(ISBLANK(Clientgegevens!D12),"",'Aanvraag-overzicht groep'!O24*24),"")</f>
        <v/>
      </c>
      <c r="S7" s="156" t="str">
        <f>IF(ISBLANK(Clientgegevens!D12),"",'Aanvraag-overzicht groep'!$C$13)</f>
        <v/>
      </c>
      <c r="T7" s="20" t="str">
        <f>IF(ISBLANK(Clientgegevens!D12),"",'Aanvraag-overzicht groep'!$H$41)</f>
        <v/>
      </c>
      <c r="U7" s="156" t="str">
        <f>IFERROR(IF(ISBLANK(Clientgegevens!D12),"",'Aanvraag-overzicht groep'!$H$45),"")</f>
        <v/>
      </c>
      <c r="V7" s="20" t="str">
        <f>IF(ISBLANK(Clientgegevens!D12),"",'Aanvraag-overzicht groep'!$C$5)</f>
        <v/>
      </c>
      <c r="W7" s="157" t="str">
        <f>IF(ISBLANK(Clientgegevens!D12),"",'Aanvraag-overzicht groep'!V24)</f>
        <v/>
      </c>
      <c r="X7" s="20" t="str">
        <f>IF(ISBLANK(Clientgegevens!D12),"",'Aanvraag-overzicht groep'!$B$11)</f>
        <v/>
      </c>
      <c r="Y7" s="156" t="str">
        <f>IF(ISBLANK(Clientgegevens!D12),"",'Aanvraag-overzicht groep'!$C$11)</f>
        <v/>
      </c>
      <c r="Z7" s="20" t="str">
        <f>IF(ISBLANK(Clientgegevens!D12),"",'Aanvraag-overzicht groep'!$B$12)</f>
        <v/>
      </c>
      <c r="AA7" s="156" t="str">
        <f>IF(ISBLANK(Clientgegevens!D12),"",'Aanvraag-overzicht groep'!$C$12)</f>
        <v/>
      </c>
      <c r="AB7" s="156" t="str">
        <f>IF(ISBLANK(Clientgegevens!D12),"",'Aanvraag-overzicht groep'!P24)</f>
        <v/>
      </c>
      <c r="AC7" s="156" t="str">
        <f>IF(ISBLANK(Clientgegevens!D12),"",IF('Aanvraag-overzicht groep'!Q24="Maatwerk",'Aanvraag-overzicht groep'!S24,'Aanvraag-overzicht groep'!Q24))</f>
        <v/>
      </c>
      <c r="AD7" s="156" t="str">
        <f>IF(ISBLANK(Clientgegevens!D12),"",Voorblad!$G$6)</f>
        <v/>
      </c>
    </row>
    <row r="8" spans="1:30" x14ac:dyDescent="0.25">
      <c r="A8" s="20" t="str">
        <f>IF(ISBLANK(Clientgegevens!D13),"",CONCATENATE("300-",Voorblad!$E$4))</f>
        <v/>
      </c>
      <c r="B8" s="20" t="str">
        <f>IF(ISBLANK(Clientgegevens!D13),"",Voorblad!$G$17)</f>
        <v/>
      </c>
      <c r="C8" s="20" t="str">
        <f>IF(ISBLANK(Clientgegevens!D13),"",Voorblad!$G$11)</f>
        <v/>
      </c>
      <c r="D8" s="20" t="str">
        <f>IF(ISBLANK(Clientgegevens!D13),"",Voorblad!$C$10)</f>
        <v/>
      </c>
      <c r="E8" s="20" t="str">
        <f>IF(ISBLANK(Clientgegevens!D13),"",Voorblad!$C$23)</f>
        <v/>
      </c>
      <c r="F8" s="20" t="str">
        <f>IF(ISBLANK(Clientgegevens!D13),"",IF(ISBLANK(Voorblad!$C$24),"Onbekend",Voorblad!$C$24))</f>
        <v/>
      </c>
      <c r="G8" s="20" t="str">
        <f>IF(ISBLANK(Clientgegevens!D13),"",Clientgegevens!D13)</f>
        <v/>
      </c>
      <c r="H8" s="20" t="str">
        <f>IF(ISBLANK(Clientgegevens!D13),"",Clientgegevens!H13)</f>
        <v/>
      </c>
      <c r="I8" s="155" t="str">
        <f>IF(ISBLANK(Clientgegevens!D13),"",Clientgegevens!F13)</f>
        <v/>
      </c>
      <c r="J8" s="20" t="str">
        <f>IF(ISBLANK(Clientgegevens!D13),"",Clientgegevens!J13)</f>
        <v/>
      </c>
      <c r="K8" s="155" t="str">
        <f>IF(ISBLANK(Clientgegevens!D13),"",Clientgegevens!T13)</f>
        <v/>
      </c>
      <c r="L8" s="213" t="str">
        <f>IF(ISBLANK(Clientgegevens!D13),"",'Aanvraag-overzicht groep'!D25*24)</f>
        <v/>
      </c>
      <c r="M8" s="213" t="str">
        <f>IF(ISBLANK(Clientgegevens!D13),"",'Aanvraag-overzicht groep'!E25*24)</f>
        <v/>
      </c>
      <c r="N8" s="213" t="str">
        <f>IF(ISBLANK(Clientgegevens!D13),"",'Aanvraag-overzicht groep'!F25*24)</f>
        <v/>
      </c>
      <c r="O8" s="213" t="str">
        <f>IF(ISBLANK(Clientgegevens!D13),"",'Aanvraag-overzicht groep'!I25*24)</f>
        <v/>
      </c>
      <c r="P8" s="213" t="str">
        <f>IFERROR(IF(ISBLANK(Clientgegevens!D13),"",'Aanvraag-overzicht groep'!L25*24),"")</f>
        <v/>
      </c>
      <c r="Q8" s="213" t="str">
        <f>IF(ISBLANK(Clientgegevens!D13),"",'Aanvraag-overzicht groep'!N25*24)</f>
        <v/>
      </c>
      <c r="R8" s="213" t="str">
        <f>IFERROR(IF(ISBLANK(Clientgegevens!D13),"",'Aanvraag-overzicht groep'!O25*24),"")</f>
        <v/>
      </c>
      <c r="S8" s="156" t="str">
        <f>IF(ISBLANK(Clientgegevens!D13),"",'Aanvraag-overzicht groep'!$C$13)</f>
        <v/>
      </c>
      <c r="T8" s="20" t="str">
        <f>IF(ISBLANK(Clientgegevens!D13),"",'Aanvraag-overzicht groep'!$H$41)</f>
        <v/>
      </c>
      <c r="U8" s="156" t="str">
        <f>IFERROR(IF(ISBLANK(Clientgegevens!D13),"",'Aanvraag-overzicht groep'!$H$45),"")</f>
        <v/>
      </c>
      <c r="V8" s="20" t="str">
        <f>IF(ISBLANK(Clientgegevens!D13),"",'Aanvraag-overzicht groep'!$C$5)</f>
        <v/>
      </c>
      <c r="W8" s="157" t="str">
        <f>IF(ISBLANK(Clientgegevens!D13),"",'Aanvraag-overzicht groep'!V25)</f>
        <v/>
      </c>
      <c r="X8" s="20" t="str">
        <f>IF(ISBLANK(Clientgegevens!D13),"",'Aanvraag-overzicht groep'!$B$11)</f>
        <v/>
      </c>
      <c r="Y8" s="156" t="str">
        <f>IF(ISBLANK(Clientgegevens!D13),"",'Aanvraag-overzicht groep'!$C$11)</f>
        <v/>
      </c>
      <c r="Z8" s="20" t="str">
        <f>IF(ISBLANK(Clientgegevens!D13),"",'Aanvraag-overzicht groep'!$B$12)</f>
        <v/>
      </c>
      <c r="AA8" s="156" t="str">
        <f>IF(ISBLANK(Clientgegevens!D13),"",'Aanvraag-overzicht groep'!$C$12)</f>
        <v/>
      </c>
      <c r="AB8" s="156" t="str">
        <f>IF(ISBLANK(Clientgegevens!D13),"",'Aanvraag-overzicht groep'!P25)</f>
        <v/>
      </c>
      <c r="AC8" s="156" t="str">
        <f>IF(ISBLANK(Clientgegevens!D13),"",IF('Aanvraag-overzicht groep'!Q25="Maatwerk",'Aanvraag-overzicht groep'!S25,'Aanvraag-overzicht groep'!Q25))</f>
        <v/>
      </c>
      <c r="AD8" s="156" t="str">
        <f>IF(ISBLANK(Clientgegevens!D13),"",Voorblad!$G$6)</f>
        <v/>
      </c>
    </row>
    <row r="9" spans="1:30" x14ac:dyDescent="0.25">
      <c r="A9" s="20" t="str">
        <f>IF(ISBLANK(Clientgegevens!D14),"",CONCATENATE("300-",Voorblad!$E$4))</f>
        <v/>
      </c>
      <c r="B9" s="20" t="str">
        <f>IF(ISBLANK(Clientgegevens!D14),"",Voorblad!$G$17)</f>
        <v/>
      </c>
      <c r="C9" s="20" t="str">
        <f>IF(ISBLANK(Clientgegevens!D14),"",Voorblad!$G$11)</f>
        <v/>
      </c>
      <c r="D9" s="20" t="str">
        <f>IF(ISBLANK(Clientgegevens!D14),"",Voorblad!$C$10)</f>
        <v/>
      </c>
      <c r="E9" s="20" t="str">
        <f>IF(ISBLANK(Clientgegevens!D14),"",Voorblad!$C$23)</f>
        <v/>
      </c>
      <c r="F9" s="20" t="str">
        <f>IF(ISBLANK(Clientgegevens!D14),"",IF(ISBLANK(Voorblad!$C$24),"Onbekend",Voorblad!$C$24))</f>
        <v/>
      </c>
      <c r="G9" s="20" t="str">
        <f>IF(ISBLANK(Clientgegevens!D14),"",Clientgegevens!D14)</f>
        <v/>
      </c>
      <c r="H9" s="20" t="str">
        <f>IF(ISBLANK(Clientgegevens!D14),"",Clientgegevens!H14)</f>
        <v/>
      </c>
      <c r="I9" s="155" t="str">
        <f>IF(ISBLANK(Clientgegevens!D14),"",Clientgegevens!F14)</f>
        <v/>
      </c>
      <c r="J9" s="20" t="str">
        <f>IF(ISBLANK(Clientgegevens!D14),"",Clientgegevens!J14)</f>
        <v/>
      </c>
      <c r="K9" s="155" t="str">
        <f>IF(ISBLANK(Clientgegevens!D14),"",Clientgegevens!T14)</f>
        <v/>
      </c>
      <c r="L9" s="213" t="str">
        <f>IF(ISBLANK(Clientgegevens!D14),"",'Aanvraag-overzicht groep'!D26*24)</f>
        <v/>
      </c>
      <c r="M9" s="213" t="str">
        <f>IF(ISBLANK(Clientgegevens!D14),"",'Aanvraag-overzicht groep'!E26*24)</f>
        <v/>
      </c>
      <c r="N9" s="213" t="str">
        <f>IF(ISBLANK(Clientgegevens!D14),"",'Aanvraag-overzicht groep'!F26*24)</f>
        <v/>
      </c>
      <c r="O9" s="213" t="str">
        <f>IF(ISBLANK(Clientgegevens!D14),"",'Aanvraag-overzicht groep'!I26*24)</f>
        <v/>
      </c>
      <c r="P9" s="213" t="str">
        <f>IFERROR(IF(ISBLANK(Clientgegevens!D14),"",'Aanvraag-overzicht groep'!L26*24),"")</f>
        <v/>
      </c>
      <c r="Q9" s="213" t="str">
        <f>IF(ISBLANK(Clientgegevens!D14),"",'Aanvraag-overzicht groep'!N26*24)</f>
        <v/>
      </c>
      <c r="R9" s="213" t="str">
        <f>IFERROR(IF(ISBLANK(Clientgegevens!D14),"",'Aanvraag-overzicht groep'!O26*24),"")</f>
        <v/>
      </c>
      <c r="S9" s="156" t="str">
        <f>IF(ISBLANK(Clientgegevens!D14),"",'Aanvraag-overzicht groep'!$C$13)</f>
        <v/>
      </c>
      <c r="T9" s="20" t="str">
        <f>IF(ISBLANK(Clientgegevens!D14),"",'Aanvraag-overzicht groep'!$H$41)</f>
        <v/>
      </c>
      <c r="U9" s="156" t="str">
        <f>IFERROR(IF(ISBLANK(Clientgegevens!D14),"",'Aanvraag-overzicht groep'!$H$45),"")</f>
        <v/>
      </c>
      <c r="V9" s="20" t="str">
        <f>IF(ISBLANK(Clientgegevens!D14),"",'Aanvraag-overzicht groep'!$C$5)</f>
        <v/>
      </c>
      <c r="W9" s="157" t="str">
        <f>IF(ISBLANK(Clientgegevens!D14),"",'Aanvraag-overzicht groep'!V26)</f>
        <v/>
      </c>
      <c r="X9" s="20" t="str">
        <f>IF(ISBLANK(Clientgegevens!D14),"",'Aanvraag-overzicht groep'!$B$11)</f>
        <v/>
      </c>
      <c r="Y9" s="156" t="str">
        <f>IF(ISBLANK(Clientgegevens!D14),"",'Aanvraag-overzicht groep'!$C$11)</f>
        <v/>
      </c>
      <c r="Z9" s="20" t="str">
        <f>IF(ISBLANK(Clientgegevens!D14),"",'Aanvraag-overzicht groep'!$B$12)</f>
        <v/>
      </c>
      <c r="AA9" s="156" t="str">
        <f>IF(ISBLANK(Clientgegevens!D14),"",'Aanvraag-overzicht groep'!$C$12)</f>
        <v/>
      </c>
      <c r="AB9" s="156" t="str">
        <f>IF(ISBLANK(Clientgegevens!D14),"",'Aanvraag-overzicht groep'!P26)</f>
        <v/>
      </c>
      <c r="AC9" s="156" t="str">
        <f>IF(ISBLANK(Clientgegevens!D14),"",IF('Aanvraag-overzicht groep'!Q26="Maatwerk",'Aanvraag-overzicht groep'!S26,'Aanvraag-overzicht groep'!Q26))</f>
        <v/>
      </c>
      <c r="AD9" s="156" t="str">
        <f>IF(ISBLANK(Clientgegevens!D14),"",Voorblad!$G$6)</f>
        <v/>
      </c>
    </row>
    <row r="10" spans="1:30" x14ac:dyDescent="0.25">
      <c r="A10" s="20" t="str">
        <f>IF(ISBLANK(Clientgegevens!D15),"",CONCATENATE("300-",Voorblad!$E$4))</f>
        <v/>
      </c>
      <c r="B10" s="20" t="str">
        <f>IF(ISBLANK(Clientgegevens!D15),"",Voorblad!$G$17)</f>
        <v/>
      </c>
      <c r="C10" s="20" t="str">
        <f>IF(ISBLANK(Clientgegevens!D15),"",Voorblad!$G$11)</f>
        <v/>
      </c>
      <c r="D10" s="20" t="str">
        <f>IF(ISBLANK(Clientgegevens!D15),"",Voorblad!$C$10)</f>
        <v/>
      </c>
      <c r="E10" s="20" t="str">
        <f>IF(ISBLANK(Clientgegevens!D15),"",Voorblad!$C$23)</f>
        <v/>
      </c>
      <c r="F10" s="20" t="str">
        <f>IF(ISBLANK(Clientgegevens!D15),"",IF(ISBLANK(Voorblad!$C$24),"Onbekend",Voorblad!$C$24))</f>
        <v/>
      </c>
      <c r="G10" s="20" t="str">
        <f>IF(ISBLANK(Clientgegevens!D15),"",Clientgegevens!D15)</f>
        <v/>
      </c>
      <c r="H10" s="20" t="str">
        <f>IF(ISBLANK(Clientgegevens!D15),"",Clientgegevens!H15)</f>
        <v/>
      </c>
      <c r="I10" s="155" t="str">
        <f>IF(ISBLANK(Clientgegevens!D15),"",Clientgegevens!F15)</f>
        <v/>
      </c>
      <c r="J10" s="20" t="str">
        <f>IF(ISBLANK(Clientgegevens!D15),"",Clientgegevens!J15)</f>
        <v/>
      </c>
      <c r="K10" s="155" t="str">
        <f>IF(ISBLANK(Clientgegevens!D15),"",Clientgegevens!T15)</f>
        <v/>
      </c>
      <c r="L10" s="213" t="str">
        <f>IF(ISBLANK(Clientgegevens!D15),"",'Aanvraag-overzicht groep'!D27*24)</f>
        <v/>
      </c>
      <c r="M10" s="213" t="str">
        <f>IF(ISBLANK(Clientgegevens!D15),"",'Aanvraag-overzicht groep'!E27*24)</f>
        <v/>
      </c>
      <c r="N10" s="213" t="str">
        <f>IF(ISBLANK(Clientgegevens!D15),"",'Aanvraag-overzicht groep'!F27*24)</f>
        <v/>
      </c>
      <c r="O10" s="213" t="str">
        <f>IF(ISBLANK(Clientgegevens!D15),"",'Aanvraag-overzicht groep'!I27*24)</f>
        <v/>
      </c>
      <c r="P10" s="213" t="str">
        <f>IFERROR(IF(ISBLANK(Clientgegevens!D15),"",'Aanvraag-overzicht groep'!L27*24),"")</f>
        <v/>
      </c>
      <c r="Q10" s="213" t="str">
        <f>IF(ISBLANK(Clientgegevens!D15),"",'Aanvraag-overzicht groep'!N27*24)</f>
        <v/>
      </c>
      <c r="R10" s="213" t="str">
        <f>IFERROR(IF(ISBLANK(Clientgegevens!D15),"",'Aanvraag-overzicht groep'!O27*24),"")</f>
        <v/>
      </c>
      <c r="S10" s="156" t="str">
        <f>IF(ISBLANK(Clientgegevens!D15),"",'Aanvraag-overzicht groep'!$C$13)</f>
        <v/>
      </c>
      <c r="T10" s="20" t="str">
        <f>IF(ISBLANK(Clientgegevens!D15),"",'Aanvraag-overzicht groep'!$H$41)</f>
        <v/>
      </c>
      <c r="U10" s="156" t="str">
        <f>IFERROR(IF(ISBLANK(Clientgegevens!D15),"",'Aanvraag-overzicht groep'!$H$45),"")</f>
        <v/>
      </c>
      <c r="V10" s="20" t="str">
        <f>IF(ISBLANK(Clientgegevens!D15),"",'Aanvraag-overzicht groep'!$C$5)</f>
        <v/>
      </c>
      <c r="W10" s="157" t="str">
        <f>IF(ISBLANK(Clientgegevens!D15),"",'Aanvraag-overzicht groep'!V27)</f>
        <v/>
      </c>
      <c r="X10" s="20" t="str">
        <f>IF(ISBLANK(Clientgegevens!D15),"",'Aanvraag-overzicht groep'!$B$11)</f>
        <v/>
      </c>
      <c r="Y10" s="156" t="str">
        <f>IF(ISBLANK(Clientgegevens!D15),"",'Aanvraag-overzicht groep'!$C$11)</f>
        <v/>
      </c>
      <c r="Z10" s="20" t="str">
        <f>IF(ISBLANK(Clientgegevens!D15),"",'Aanvraag-overzicht groep'!$B$12)</f>
        <v/>
      </c>
      <c r="AA10" s="156" t="str">
        <f>IF(ISBLANK(Clientgegevens!D15),"",'Aanvraag-overzicht groep'!$C$12)</f>
        <v/>
      </c>
      <c r="AB10" s="156" t="str">
        <f>IF(ISBLANK(Clientgegevens!D15),"",'Aanvraag-overzicht groep'!P27)</f>
        <v/>
      </c>
      <c r="AC10" s="156" t="str">
        <f>IF(ISBLANK(Clientgegevens!D15),"",IF('Aanvraag-overzicht groep'!Q27="Maatwerk",'Aanvraag-overzicht groep'!S27,'Aanvraag-overzicht groep'!Q27))</f>
        <v/>
      </c>
      <c r="AD10" s="156" t="str">
        <f>IF(ISBLANK(Clientgegevens!D15),"",Voorblad!$G$6)</f>
        <v/>
      </c>
    </row>
    <row r="11" spans="1:30" x14ac:dyDescent="0.25">
      <c r="A11" s="20" t="str">
        <f>IF(ISBLANK(Clientgegevens!D16),"",CONCATENATE("300-",Voorblad!$E$4))</f>
        <v/>
      </c>
      <c r="B11" s="20" t="str">
        <f>IF(ISBLANK(Clientgegevens!D16),"",Voorblad!$G$17)</f>
        <v/>
      </c>
      <c r="C11" s="20" t="str">
        <f>IF(ISBLANK(Clientgegevens!D16),"",Voorblad!$G$11)</f>
        <v/>
      </c>
      <c r="D11" s="20" t="str">
        <f>IF(ISBLANK(Clientgegevens!D16),"",Voorblad!$C$10)</f>
        <v/>
      </c>
      <c r="E11" s="20" t="str">
        <f>IF(ISBLANK(Clientgegevens!D16),"",Voorblad!$C$23)</f>
        <v/>
      </c>
      <c r="F11" s="20" t="str">
        <f>IF(ISBLANK(Clientgegevens!D16),"",IF(ISBLANK(Voorblad!$C$24),"Onbekend",Voorblad!$C$24))</f>
        <v/>
      </c>
      <c r="G11" s="20" t="str">
        <f>IF(ISBLANK(Clientgegevens!D16),"",Clientgegevens!D16)</f>
        <v/>
      </c>
      <c r="H11" s="20" t="str">
        <f>IF(ISBLANK(Clientgegevens!D16),"",Clientgegevens!H16)</f>
        <v/>
      </c>
      <c r="I11" s="155" t="str">
        <f>IF(ISBLANK(Clientgegevens!D16),"",Clientgegevens!F16)</f>
        <v/>
      </c>
      <c r="J11" s="20" t="str">
        <f>IF(ISBLANK(Clientgegevens!D16),"",Clientgegevens!J16)</f>
        <v/>
      </c>
      <c r="K11" s="155" t="str">
        <f>IF(ISBLANK(Clientgegevens!D16),"",Clientgegevens!T16)</f>
        <v/>
      </c>
      <c r="L11" s="213" t="str">
        <f>IF(ISBLANK(Clientgegevens!D16),"",'Aanvraag-overzicht groep'!D28*24)</f>
        <v/>
      </c>
      <c r="M11" s="213" t="str">
        <f>IF(ISBLANK(Clientgegevens!D16),"",'Aanvraag-overzicht groep'!E28*24)</f>
        <v/>
      </c>
      <c r="N11" s="213" t="str">
        <f>IF(ISBLANK(Clientgegevens!D16),"",'Aanvraag-overzicht groep'!F28*24)</f>
        <v/>
      </c>
      <c r="O11" s="213" t="str">
        <f>IF(ISBLANK(Clientgegevens!D16),"",'Aanvraag-overzicht groep'!I28*24)</f>
        <v/>
      </c>
      <c r="P11" s="213" t="str">
        <f>IFERROR(IF(ISBLANK(Clientgegevens!D16),"",'Aanvraag-overzicht groep'!L28*24),"")</f>
        <v/>
      </c>
      <c r="Q11" s="213" t="str">
        <f>IF(ISBLANK(Clientgegevens!D16),"",'Aanvraag-overzicht groep'!N28*24)</f>
        <v/>
      </c>
      <c r="R11" s="213" t="str">
        <f>IFERROR(IF(ISBLANK(Clientgegevens!D16),"",'Aanvraag-overzicht groep'!O28*24),"")</f>
        <v/>
      </c>
      <c r="S11" s="156" t="str">
        <f>IF(ISBLANK(Clientgegevens!D16),"",'Aanvraag-overzicht groep'!$C$13)</f>
        <v/>
      </c>
      <c r="T11" s="20" t="str">
        <f>IF(ISBLANK(Clientgegevens!D16),"",'Aanvraag-overzicht groep'!$H$41)</f>
        <v/>
      </c>
      <c r="U11" s="156" t="str">
        <f>IFERROR(IF(ISBLANK(Clientgegevens!D16),"",'Aanvraag-overzicht groep'!$H$45),"")</f>
        <v/>
      </c>
      <c r="V11" s="20" t="str">
        <f>IF(ISBLANK(Clientgegevens!D16),"",'Aanvraag-overzicht groep'!$C$5)</f>
        <v/>
      </c>
      <c r="W11" s="157" t="str">
        <f>IF(ISBLANK(Clientgegevens!D16),"",'Aanvraag-overzicht groep'!V28)</f>
        <v/>
      </c>
      <c r="X11" s="20" t="str">
        <f>IF(ISBLANK(Clientgegevens!D16),"",'Aanvraag-overzicht groep'!$B$11)</f>
        <v/>
      </c>
      <c r="Y11" s="156" t="str">
        <f>IF(ISBLANK(Clientgegevens!D16),"",'Aanvraag-overzicht groep'!$C$11)</f>
        <v/>
      </c>
      <c r="Z11" s="20" t="str">
        <f>IF(ISBLANK(Clientgegevens!D16),"",'Aanvraag-overzicht groep'!$B$12)</f>
        <v/>
      </c>
      <c r="AA11" s="156" t="str">
        <f>IF(ISBLANK(Clientgegevens!D16),"",'Aanvraag-overzicht groep'!$C$12)</f>
        <v/>
      </c>
      <c r="AB11" s="156" t="str">
        <f>IF(ISBLANK(Clientgegevens!D16),"",'Aanvraag-overzicht groep'!P28)</f>
        <v/>
      </c>
      <c r="AC11" s="156" t="str">
        <f>IF(ISBLANK(Clientgegevens!D16),"",IF('Aanvraag-overzicht groep'!Q28="Maatwerk",'Aanvraag-overzicht groep'!S28,'Aanvraag-overzicht groep'!Q28))</f>
        <v/>
      </c>
      <c r="AD11" s="156" t="str">
        <f>IF(ISBLANK(Clientgegevens!D16),"",Voorblad!$G$6)</f>
        <v/>
      </c>
    </row>
    <row r="12" spans="1:30" x14ac:dyDescent="0.25">
      <c r="A12" s="20" t="str">
        <f>IF(ISBLANK(Clientgegevens!D17),"",CONCATENATE("300-",Voorblad!$E$4))</f>
        <v/>
      </c>
      <c r="B12" s="20" t="str">
        <f>IF(ISBLANK(Clientgegevens!D17),"",Voorblad!$G$17)</f>
        <v/>
      </c>
      <c r="C12" s="20" t="str">
        <f>IF(ISBLANK(Clientgegevens!D17),"",Voorblad!$G$11)</f>
        <v/>
      </c>
      <c r="D12" s="20" t="str">
        <f>IF(ISBLANK(Clientgegevens!D17),"",Voorblad!$C$10)</f>
        <v/>
      </c>
      <c r="E12" s="20" t="str">
        <f>IF(ISBLANK(Clientgegevens!D17),"",Voorblad!$C$23)</f>
        <v/>
      </c>
      <c r="F12" s="20" t="str">
        <f>IF(ISBLANK(Clientgegevens!D17),"",IF(ISBLANK(Voorblad!$C$24),"Onbekend",Voorblad!$C$24))</f>
        <v/>
      </c>
      <c r="G12" s="20" t="str">
        <f>IF(ISBLANK(Clientgegevens!D17),"",Clientgegevens!D17)</f>
        <v/>
      </c>
      <c r="H12" s="20" t="str">
        <f>IF(ISBLANK(Clientgegevens!D17),"",Clientgegevens!H17)</f>
        <v/>
      </c>
      <c r="I12" s="155" t="str">
        <f>IF(ISBLANK(Clientgegevens!D17),"",Clientgegevens!F17)</f>
        <v/>
      </c>
      <c r="J12" s="20" t="str">
        <f>IF(ISBLANK(Clientgegevens!D17),"",Clientgegevens!J17)</f>
        <v/>
      </c>
      <c r="K12" s="155" t="str">
        <f>IF(ISBLANK(Clientgegevens!D17),"",Clientgegevens!T17)</f>
        <v/>
      </c>
      <c r="L12" s="213" t="str">
        <f>IF(ISBLANK(Clientgegevens!D17),"",'Aanvraag-overzicht groep'!D29*24)</f>
        <v/>
      </c>
      <c r="M12" s="213" t="str">
        <f>IF(ISBLANK(Clientgegevens!D17),"",'Aanvraag-overzicht groep'!E29*24)</f>
        <v/>
      </c>
      <c r="N12" s="213" t="str">
        <f>IF(ISBLANK(Clientgegevens!D17),"",'Aanvraag-overzicht groep'!F29*24)</f>
        <v/>
      </c>
      <c r="O12" s="213" t="str">
        <f>IF(ISBLANK(Clientgegevens!D17),"",'Aanvraag-overzicht groep'!I29*24)</f>
        <v/>
      </c>
      <c r="P12" s="213" t="str">
        <f>IFERROR(IF(ISBLANK(Clientgegevens!D17),"",'Aanvraag-overzicht groep'!L29*24),"")</f>
        <v/>
      </c>
      <c r="Q12" s="213" t="str">
        <f>IF(ISBLANK(Clientgegevens!D17),"",'Aanvraag-overzicht groep'!N29*24)</f>
        <v/>
      </c>
      <c r="R12" s="213" t="str">
        <f>IFERROR(IF(ISBLANK(Clientgegevens!D17),"",'Aanvraag-overzicht groep'!O29*24),"")</f>
        <v/>
      </c>
      <c r="S12" s="156" t="str">
        <f>IF(ISBLANK(Clientgegevens!D17),"",'Aanvraag-overzicht groep'!$C$13)</f>
        <v/>
      </c>
      <c r="T12" s="20" t="str">
        <f>IF(ISBLANK(Clientgegevens!D17),"",'Aanvraag-overzicht groep'!$H$41)</f>
        <v/>
      </c>
      <c r="U12" s="156" t="str">
        <f>IFERROR(IF(ISBLANK(Clientgegevens!D17),"",'Aanvraag-overzicht groep'!$H$45),"")</f>
        <v/>
      </c>
      <c r="V12" s="20" t="str">
        <f>IF(ISBLANK(Clientgegevens!D17),"",'Aanvraag-overzicht groep'!$C$5)</f>
        <v/>
      </c>
      <c r="W12" s="157" t="str">
        <f>IF(ISBLANK(Clientgegevens!D17),"",'Aanvraag-overzicht groep'!V29)</f>
        <v/>
      </c>
      <c r="X12" s="20" t="str">
        <f>IF(ISBLANK(Clientgegevens!D17),"",'Aanvraag-overzicht groep'!$B$11)</f>
        <v/>
      </c>
      <c r="Y12" s="156" t="str">
        <f>IF(ISBLANK(Clientgegevens!D17),"",'Aanvraag-overzicht groep'!$C$11)</f>
        <v/>
      </c>
      <c r="Z12" s="20" t="str">
        <f>IF(ISBLANK(Clientgegevens!D17),"",'Aanvraag-overzicht groep'!$B$12)</f>
        <v/>
      </c>
      <c r="AA12" s="156" t="str">
        <f>IF(ISBLANK(Clientgegevens!D17),"",'Aanvraag-overzicht groep'!$C$12)</f>
        <v/>
      </c>
      <c r="AB12" s="156" t="str">
        <f>IF(ISBLANK(Clientgegevens!D17),"",'Aanvraag-overzicht groep'!P29)</f>
        <v/>
      </c>
      <c r="AC12" s="156" t="str">
        <f>IF(ISBLANK(Clientgegevens!D17),"",IF('Aanvraag-overzicht groep'!Q29="Maatwerk",'Aanvraag-overzicht groep'!S29,'Aanvraag-overzicht groep'!Q29))</f>
        <v/>
      </c>
      <c r="AD12" s="156" t="str">
        <f>IF(ISBLANK(Clientgegevens!D17),"",Voorblad!$G$6)</f>
        <v/>
      </c>
    </row>
    <row r="13" spans="1:30" x14ac:dyDescent="0.25">
      <c r="A13" s="20" t="str">
        <f>IF(ISBLANK(Clientgegevens!D18),"",CONCATENATE("300-",Voorblad!$E$4))</f>
        <v/>
      </c>
      <c r="B13" s="20" t="str">
        <f>IF(ISBLANK(Clientgegevens!D18),"",Voorblad!$G$17)</f>
        <v/>
      </c>
      <c r="C13" s="20" t="str">
        <f>IF(ISBLANK(Clientgegevens!D18),"",Voorblad!$G$11)</f>
        <v/>
      </c>
      <c r="D13" s="20" t="str">
        <f>IF(ISBLANK(Clientgegevens!D18),"",Voorblad!$C$10)</f>
        <v/>
      </c>
      <c r="E13" s="20" t="str">
        <f>IF(ISBLANK(Clientgegevens!D18),"",Voorblad!$C$23)</f>
        <v/>
      </c>
      <c r="F13" s="20" t="str">
        <f>IF(ISBLANK(Clientgegevens!D18),"",IF(ISBLANK(Voorblad!$C$24),"Onbekend",Voorblad!$C$24))</f>
        <v/>
      </c>
      <c r="G13" s="20" t="str">
        <f>IF(ISBLANK(Clientgegevens!D18),"",Clientgegevens!D18)</f>
        <v/>
      </c>
      <c r="H13" s="20" t="str">
        <f>IF(ISBLANK(Clientgegevens!D18),"",Clientgegevens!H18)</f>
        <v/>
      </c>
      <c r="I13" s="155" t="str">
        <f>IF(ISBLANK(Clientgegevens!D18),"",Clientgegevens!F18)</f>
        <v/>
      </c>
      <c r="J13" s="20" t="str">
        <f>IF(ISBLANK(Clientgegevens!D18),"",Clientgegevens!J18)</f>
        <v/>
      </c>
      <c r="K13" s="155" t="str">
        <f>IF(ISBLANK(Clientgegevens!D18),"",Clientgegevens!T18)</f>
        <v/>
      </c>
      <c r="L13" s="213" t="str">
        <f>IF(ISBLANK(Clientgegevens!D18),"",'Aanvraag-overzicht groep'!D30*24)</f>
        <v/>
      </c>
      <c r="M13" s="213" t="str">
        <f>IF(ISBLANK(Clientgegevens!D18),"",'Aanvraag-overzicht groep'!E30*24)</f>
        <v/>
      </c>
      <c r="N13" s="213" t="str">
        <f>IF(ISBLANK(Clientgegevens!D18),"",'Aanvraag-overzicht groep'!F30*24)</f>
        <v/>
      </c>
      <c r="O13" s="213" t="str">
        <f>IF(ISBLANK(Clientgegevens!D18),"",'Aanvraag-overzicht groep'!I30*24)</f>
        <v/>
      </c>
      <c r="P13" s="213" t="str">
        <f>IFERROR(IF(ISBLANK(Clientgegevens!D18),"",'Aanvraag-overzicht groep'!L30*24),"")</f>
        <v/>
      </c>
      <c r="Q13" s="213" t="str">
        <f>IF(ISBLANK(Clientgegevens!D18),"",'Aanvraag-overzicht groep'!N30*24)</f>
        <v/>
      </c>
      <c r="R13" s="213" t="str">
        <f>IFERROR(IF(ISBLANK(Clientgegevens!D18),"",'Aanvraag-overzicht groep'!O30*24),"")</f>
        <v/>
      </c>
      <c r="S13" s="156" t="str">
        <f>IF(ISBLANK(Clientgegevens!D18),"",'Aanvraag-overzicht groep'!$C$13)</f>
        <v/>
      </c>
      <c r="T13" s="20" t="str">
        <f>IF(ISBLANK(Clientgegevens!D18),"",'Aanvraag-overzicht groep'!$H$41)</f>
        <v/>
      </c>
      <c r="U13" s="156" t="str">
        <f>IFERROR(IF(ISBLANK(Clientgegevens!D18),"",'Aanvraag-overzicht groep'!$H$45),"")</f>
        <v/>
      </c>
      <c r="V13" s="20" t="str">
        <f>IF(ISBLANK(Clientgegevens!D18),"",'Aanvraag-overzicht groep'!$C$5)</f>
        <v/>
      </c>
      <c r="W13" s="157" t="str">
        <f>IF(ISBLANK(Clientgegevens!D18),"",'Aanvraag-overzicht groep'!V30)</f>
        <v/>
      </c>
      <c r="X13" s="20" t="str">
        <f>IF(ISBLANK(Clientgegevens!D18),"",'Aanvraag-overzicht groep'!$B$11)</f>
        <v/>
      </c>
      <c r="Y13" s="156" t="str">
        <f>IF(ISBLANK(Clientgegevens!D18),"",'Aanvraag-overzicht groep'!$C$11)</f>
        <v/>
      </c>
      <c r="Z13" s="20" t="str">
        <f>IF(ISBLANK(Clientgegevens!D18),"",'Aanvraag-overzicht groep'!$B$12)</f>
        <v/>
      </c>
      <c r="AA13" s="156" t="str">
        <f>IF(ISBLANK(Clientgegevens!D18),"",'Aanvraag-overzicht groep'!$C$12)</f>
        <v/>
      </c>
      <c r="AB13" s="156" t="str">
        <f>IF(ISBLANK(Clientgegevens!D18),"",'Aanvraag-overzicht groep'!P30)</f>
        <v/>
      </c>
      <c r="AC13" s="156" t="str">
        <f>IF(ISBLANK(Clientgegevens!D18),"",IF('Aanvraag-overzicht groep'!Q30="Maatwerk",'Aanvraag-overzicht groep'!S30,'Aanvraag-overzicht groep'!Q30))</f>
        <v/>
      </c>
      <c r="AD13" s="156" t="str">
        <f>IF(ISBLANK(Clientgegevens!D18),"",Voorblad!$G$6)</f>
        <v/>
      </c>
    </row>
    <row r="14" spans="1:30" x14ac:dyDescent="0.25">
      <c r="A14" s="20" t="str">
        <f>IF(ISBLANK(Clientgegevens!D19),"",CONCATENATE("300-",Voorblad!$E$4))</f>
        <v/>
      </c>
      <c r="B14" s="20" t="str">
        <f>IF(ISBLANK(Clientgegevens!D19),"",Voorblad!$G$17)</f>
        <v/>
      </c>
      <c r="C14" s="20" t="str">
        <f>IF(ISBLANK(Clientgegevens!D19),"",Voorblad!$G$11)</f>
        <v/>
      </c>
      <c r="D14" s="20" t="str">
        <f>IF(ISBLANK(Clientgegevens!D19),"",Voorblad!$C$10)</f>
        <v/>
      </c>
      <c r="E14" s="20" t="str">
        <f>IF(ISBLANK(Clientgegevens!D19),"",Voorblad!$C$23)</f>
        <v/>
      </c>
      <c r="F14" s="20" t="str">
        <f>IF(ISBLANK(Clientgegevens!D19),"",IF(ISBLANK(Voorblad!$C$24),"Onbekend",Voorblad!$C$24))</f>
        <v/>
      </c>
      <c r="G14" s="20" t="str">
        <f>IF(ISBLANK(Clientgegevens!D19),"",Clientgegevens!D19)</f>
        <v/>
      </c>
      <c r="H14" s="20" t="str">
        <f>IF(ISBLANK(Clientgegevens!D19),"",Clientgegevens!H19)</f>
        <v/>
      </c>
      <c r="I14" s="155" t="str">
        <f>IF(ISBLANK(Clientgegevens!D19),"",Clientgegevens!F19)</f>
        <v/>
      </c>
      <c r="J14" s="20" t="str">
        <f>IF(ISBLANK(Clientgegevens!D19),"",Clientgegevens!J19)</f>
        <v/>
      </c>
      <c r="K14" s="155" t="str">
        <f>IF(ISBLANK(Clientgegevens!D19),"",Clientgegevens!T19)</f>
        <v/>
      </c>
      <c r="L14" s="213" t="str">
        <f>IF(ISBLANK(Clientgegevens!D19),"",'Aanvraag-overzicht groep'!D31*24)</f>
        <v/>
      </c>
      <c r="M14" s="213" t="str">
        <f>IF(ISBLANK(Clientgegevens!D19),"",'Aanvraag-overzicht groep'!E31*24)</f>
        <v/>
      </c>
      <c r="N14" s="213" t="str">
        <f>IF(ISBLANK(Clientgegevens!D19),"",'Aanvraag-overzicht groep'!F31*24)</f>
        <v/>
      </c>
      <c r="O14" s="213" t="str">
        <f>IF(ISBLANK(Clientgegevens!D19),"",'Aanvraag-overzicht groep'!I31*24)</f>
        <v/>
      </c>
      <c r="P14" s="213" t="str">
        <f>IFERROR(IF(ISBLANK(Clientgegevens!D19),"",'Aanvraag-overzicht groep'!L31*24),"")</f>
        <v/>
      </c>
      <c r="Q14" s="213" t="str">
        <f>IF(ISBLANK(Clientgegevens!D19),"",'Aanvraag-overzicht groep'!N31*24)</f>
        <v/>
      </c>
      <c r="R14" s="213" t="str">
        <f>IFERROR(IF(ISBLANK(Clientgegevens!D19),"",'Aanvraag-overzicht groep'!O31*24),"")</f>
        <v/>
      </c>
      <c r="S14" s="156" t="str">
        <f>IF(ISBLANK(Clientgegevens!D19),"",'Aanvraag-overzicht groep'!$C$13)</f>
        <v/>
      </c>
      <c r="T14" s="20" t="str">
        <f>IF(ISBLANK(Clientgegevens!D19),"",'Aanvraag-overzicht groep'!$H$41)</f>
        <v/>
      </c>
      <c r="U14" s="156" t="str">
        <f>IFERROR(IF(ISBLANK(Clientgegevens!D19),"",'Aanvraag-overzicht groep'!$H$45),"")</f>
        <v/>
      </c>
      <c r="V14" s="20" t="str">
        <f>IF(ISBLANK(Clientgegevens!D19),"",'Aanvraag-overzicht groep'!$C$5)</f>
        <v/>
      </c>
      <c r="W14" s="157" t="str">
        <f>IF(ISBLANK(Clientgegevens!D19),"",'Aanvraag-overzicht groep'!V31)</f>
        <v/>
      </c>
      <c r="X14" s="20" t="str">
        <f>IF(ISBLANK(Clientgegevens!D19),"",'Aanvraag-overzicht groep'!$B$11)</f>
        <v/>
      </c>
      <c r="Y14" s="156" t="str">
        <f>IF(ISBLANK(Clientgegevens!D19),"",'Aanvraag-overzicht groep'!$C$11)</f>
        <v/>
      </c>
      <c r="Z14" s="20" t="str">
        <f>IF(ISBLANK(Clientgegevens!D19),"",'Aanvraag-overzicht groep'!$B$12)</f>
        <v/>
      </c>
      <c r="AA14" s="156" t="str">
        <f>IF(ISBLANK(Clientgegevens!D19),"",'Aanvraag-overzicht groep'!$C$12)</f>
        <v/>
      </c>
      <c r="AB14" s="156" t="str">
        <f>IF(ISBLANK(Clientgegevens!D19),"",'Aanvraag-overzicht groep'!P31)</f>
        <v/>
      </c>
      <c r="AC14" s="156" t="str">
        <f>IF(ISBLANK(Clientgegevens!D19),"",IF('Aanvraag-overzicht groep'!Q31="Maatwerk",'Aanvraag-overzicht groep'!S31,'Aanvraag-overzicht groep'!Q31))</f>
        <v/>
      </c>
      <c r="AD14" s="156" t="str">
        <f>IF(ISBLANK(Clientgegevens!D19),"",Voorblad!$G$6)</f>
        <v/>
      </c>
    </row>
    <row r="15" spans="1:30" x14ac:dyDescent="0.25">
      <c r="A15" s="20" t="str">
        <f>IF(ISBLANK(Clientgegevens!D20),"",CONCATENATE("300-",Voorblad!$E$4))</f>
        <v/>
      </c>
      <c r="B15" s="20" t="str">
        <f>IF(ISBLANK(Clientgegevens!D20),"",Voorblad!$G$17)</f>
        <v/>
      </c>
      <c r="C15" s="20" t="str">
        <f>IF(ISBLANK(Clientgegevens!D20),"",Voorblad!$G$11)</f>
        <v/>
      </c>
      <c r="D15" s="20" t="str">
        <f>IF(ISBLANK(Clientgegevens!D20),"",Voorblad!$C$10)</f>
        <v/>
      </c>
      <c r="E15" s="20" t="str">
        <f>IF(ISBLANK(Clientgegevens!D20),"",Voorblad!$C$23)</f>
        <v/>
      </c>
      <c r="F15" s="20" t="str">
        <f>IF(ISBLANK(Clientgegevens!D20),"",IF(ISBLANK(Voorblad!$C$24),"Onbekend",Voorblad!$C$24))</f>
        <v/>
      </c>
      <c r="G15" s="20" t="str">
        <f>IF(ISBLANK(Clientgegevens!D20),"",Clientgegevens!D20)</f>
        <v/>
      </c>
      <c r="H15" s="20" t="str">
        <f>IF(ISBLANK(Clientgegevens!D20),"",Clientgegevens!H20)</f>
        <v/>
      </c>
      <c r="I15" s="155" t="str">
        <f>IF(ISBLANK(Clientgegevens!D20),"",Clientgegevens!F20)</f>
        <v/>
      </c>
      <c r="J15" s="20" t="str">
        <f>IF(ISBLANK(Clientgegevens!D20),"",Clientgegevens!J20)</f>
        <v/>
      </c>
      <c r="K15" s="155" t="str">
        <f>IF(ISBLANK(Clientgegevens!D20),"",Clientgegevens!T20)</f>
        <v/>
      </c>
      <c r="L15" s="213" t="str">
        <f>IF(ISBLANK(Clientgegevens!D20),"",'Aanvraag-overzicht groep'!D32*24)</f>
        <v/>
      </c>
      <c r="M15" s="213" t="str">
        <f>IF(ISBLANK(Clientgegevens!D20),"",'Aanvraag-overzicht groep'!E32*24)</f>
        <v/>
      </c>
      <c r="N15" s="213" t="str">
        <f>IF(ISBLANK(Clientgegevens!D20),"",'Aanvraag-overzicht groep'!F32*24)</f>
        <v/>
      </c>
      <c r="O15" s="213" t="str">
        <f>IF(ISBLANK(Clientgegevens!D20),"",'Aanvraag-overzicht groep'!I32*24)</f>
        <v/>
      </c>
      <c r="P15" s="213" t="str">
        <f>IFERROR(IF(ISBLANK(Clientgegevens!D20),"",'Aanvraag-overzicht groep'!L32*24),"")</f>
        <v/>
      </c>
      <c r="Q15" s="213" t="str">
        <f>IF(ISBLANK(Clientgegevens!D20),"",'Aanvraag-overzicht groep'!N32*24)</f>
        <v/>
      </c>
      <c r="R15" s="213" t="str">
        <f>IFERROR(IF(ISBLANK(Clientgegevens!D20),"",'Aanvraag-overzicht groep'!O32*24),"")</f>
        <v/>
      </c>
      <c r="S15" s="156" t="str">
        <f>IF(ISBLANK(Clientgegevens!D20),"",'Aanvraag-overzicht groep'!$C$13)</f>
        <v/>
      </c>
      <c r="T15" s="20" t="str">
        <f>IF(ISBLANK(Clientgegevens!D20),"",'Aanvraag-overzicht groep'!$H$41)</f>
        <v/>
      </c>
      <c r="U15" s="156" t="str">
        <f>IFERROR(IF(ISBLANK(Clientgegevens!D20),"",'Aanvraag-overzicht groep'!$H$45),"")</f>
        <v/>
      </c>
      <c r="V15" s="20" t="str">
        <f>IF(ISBLANK(Clientgegevens!D20),"",'Aanvraag-overzicht groep'!$C$5)</f>
        <v/>
      </c>
      <c r="W15" s="157" t="str">
        <f>IF(ISBLANK(Clientgegevens!D20),"",'Aanvraag-overzicht groep'!V32)</f>
        <v/>
      </c>
      <c r="X15" s="20" t="str">
        <f>IF(ISBLANK(Clientgegevens!D20),"",'Aanvraag-overzicht groep'!$B$11)</f>
        <v/>
      </c>
      <c r="Y15" s="156" t="str">
        <f>IF(ISBLANK(Clientgegevens!D20),"",'Aanvraag-overzicht groep'!$C$11)</f>
        <v/>
      </c>
      <c r="Z15" s="20" t="str">
        <f>IF(ISBLANK(Clientgegevens!D20),"",'Aanvraag-overzicht groep'!$B$12)</f>
        <v/>
      </c>
      <c r="AA15" s="156" t="str">
        <f>IF(ISBLANK(Clientgegevens!D20),"",'Aanvraag-overzicht groep'!$C$12)</f>
        <v/>
      </c>
      <c r="AB15" s="156" t="str">
        <f>IF(ISBLANK(Clientgegevens!D20),"",'Aanvraag-overzicht groep'!P32)</f>
        <v/>
      </c>
      <c r="AC15" s="156" t="str">
        <f>IF(ISBLANK(Clientgegevens!D20),"",IF('Aanvraag-overzicht groep'!Q32="Maatwerk",'Aanvraag-overzicht groep'!S32,'Aanvraag-overzicht groep'!Q32))</f>
        <v/>
      </c>
      <c r="AD15" s="156" t="str">
        <f>IF(ISBLANK(Clientgegevens!D20),"",Voorblad!$G$6)</f>
        <v/>
      </c>
    </row>
    <row r="16" spans="1:30" x14ac:dyDescent="0.25">
      <c r="A16" s="20" t="str">
        <f>IF(ISBLANK(Clientgegevens!D21),"",CONCATENATE("300-",Voorblad!$E$4))</f>
        <v/>
      </c>
      <c r="B16" s="20" t="str">
        <f>IF(ISBLANK(Clientgegevens!D21),"",Voorblad!$G$17)</f>
        <v/>
      </c>
      <c r="C16" s="20" t="str">
        <f>IF(ISBLANK(Clientgegevens!D21),"",Voorblad!$G$11)</f>
        <v/>
      </c>
      <c r="D16" s="20" t="str">
        <f>IF(ISBLANK(Clientgegevens!D21),"",Voorblad!$C$10)</f>
        <v/>
      </c>
      <c r="E16" s="20" t="str">
        <f>IF(ISBLANK(Clientgegevens!D21),"",Voorblad!$C$23)</f>
        <v/>
      </c>
      <c r="F16" s="20" t="str">
        <f>IF(ISBLANK(Clientgegevens!D21),"",IF(ISBLANK(Voorblad!$C$24),"Onbekend",Voorblad!$C$24))</f>
        <v/>
      </c>
      <c r="G16" s="20" t="str">
        <f>IF(ISBLANK(Clientgegevens!D21),"",Clientgegevens!D21)</f>
        <v/>
      </c>
      <c r="H16" s="20" t="str">
        <f>IF(ISBLANK(Clientgegevens!D21),"",Clientgegevens!H21)</f>
        <v/>
      </c>
      <c r="I16" s="155" t="str">
        <f>IF(ISBLANK(Clientgegevens!D21),"",Clientgegevens!F21)</f>
        <v/>
      </c>
      <c r="J16" s="20" t="str">
        <f>IF(ISBLANK(Clientgegevens!D21),"",Clientgegevens!J21)</f>
        <v/>
      </c>
      <c r="K16" s="155" t="str">
        <f>IF(ISBLANK(Clientgegevens!D21),"",Clientgegevens!T21)</f>
        <v/>
      </c>
      <c r="L16" s="213" t="str">
        <f>IF(ISBLANK(Clientgegevens!D21),"",'Aanvraag-overzicht groep'!D33*24)</f>
        <v/>
      </c>
      <c r="M16" s="213" t="str">
        <f>IF(ISBLANK(Clientgegevens!D21),"",'Aanvraag-overzicht groep'!E33*24)</f>
        <v/>
      </c>
      <c r="N16" s="213" t="str">
        <f>IF(ISBLANK(Clientgegevens!D21),"",'Aanvraag-overzicht groep'!F33*24)</f>
        <v/>
      </c>
      <c r="O16" s="213" t="str">
        <f>IF(ISBLANK(Clientgegevens!D21),"",'Aanvraag-overzicht groep'!I33*24)</f>
        <v/>
      </c>
      <c r="P16" s="213" t="str">
        <f>IFERROR(IF(ISBLANK(Clientgegevens!D21),"",'Aanvraag-overzicht groep'!L33*24),"")</f>
        <v/>
      </c>
      <c r="Q16" s="213" t="str">
        <f>IF(ISBLANK(Clientgegevens!D21),"",'Aanvraag-overzicht groep'!N33*24)</f>
        <v/>
      </c>
      <c r="R16" s="213" t="str">
        <f>IFERROR(IF(ISBLANK(Clientgegevens!D21),"",'Aanvraag-overzicht groep'!O33*24),"")</f>
        <v/>
      </c>
      <c r="S16" s="156" t="str">
        <f>IF(ISBLANK(Clientgegevens!D21),"",'Aanvraag-overzicht groep'!$C$13)</f>
        <v/>
      </c>
      <c r="T16" s="20" t="str">
        <f>IF(ISBLANK(Clientgegevens!D21),"",'Aanvraag-overzicht groep'!$H$41)</f>
        <v/>
      </c>
      <c r="U16" s="156" t="str">
        <f>IFERROR(IF(ISBLANK(Clientgegevens!D21),"",'Aanvraag-overzicht groep'!$H$45),"")</f>
        <v/>
      </c>
      <c r="V16" s="20" t="str">
        <f>IF(ISBLANK(Clientgegevens!D21),"",'Aanvraag-overzicht groep'!$C$5)</f>
        <v/>
      </c>
      <c r="W16" s="157" t="str">
        <f>IF(ISBLANK(Clientgegevens!D21),"",'Aanvraag-overzicht groep'!V33)</f>
        <v/>
      </c>
      <c r="X16" s="20" t="str">
        <f>IF(ISBLANK(Clientgegevens!D21),"",'Aanvraag-overzicht groep'!$B$11)</f>
        <v/>
      </c>
      <c r="Y16" s="156" t="str">
        <f>IF(ISBLANK(Clientgegevens!D21),"",'Aanvraag-overzicht groep'!$C$11)</f>
        <v/>
      </c>
      <c r="Z16" s="20" t="str">
        <f>IF(ISBLANK(Clientgegevens!D21),"",'Aanvraag-overzicht groep'!$B$12)</f>
        <v/>
      </c>
      <c r="AA16" s="156" t="str">
        <f>IF(ISBLANK(Clientgegevens!D21),"",'Aanvraag-overzicht groep'!$C$12)</f>
        <v/>
      </c>
      <c r="AB16" s="156" t="str">
        <f>IF(ISBLANK(Clientgegevens!D21),"",'Aanvraag-overzicht groep'!P33)</f>
        <v/>
      </c>
      <c r="AC16" s="156" t="str">
        <f>IF(ISBLANK(Clientgegevens!D21),"",IF('Aanvraag-overzicht groep'!Q33="Maatwerk",'Aanvraag-overzicht groep'!S33,'Aanvraag-overzicht groep'!Q33))</f>
        <v/>
      </c>
      <c r="AD16" s="156" t="str">
        <f>IF(ISBLANK(Clientgegevens!D21),"",Voorblad!$G$6)</f>
        <v/>
      </c>
    </row>
    <row r="17" spans="1:30" x14ac:dyDescent="0.25">
      <c r="A17" s="20" t="str">
        <f>IF(ISBLANK(Clientgegevens!D22),"",CONCATENATE("300-",Voorblad!$E$4))</f>
        <v/>
      </c>
      <c r="B17" s="20" t="str">
        <f>IF(ISBLANK(Clientgegevens!D22),"",Voorblad!$G$17)</f>
        <v/>
      </c>
      <c r="C17" s="20" t="str">
        <f>IF(ISBLANK(Clientgegevens!D22),"",Voorblad!$G$11)</f>
        <v/>
      </c>
      <c r="D17" s="20" t="str">
        <f>IF(ISBLANK(Clientgegevens!D22),"",Voorblad!$C$10)</f>
        <v/>
      </c>
      <c r="E17" s="20" t="str">
        <f>IF(ISBLANK(Clientgegevens!D22),"",Voorblad!$C$23)</f>
        <v/>
      </c>
      <c r="F17" s="20" t="str">
        <f>IF(ISBLANK(Clientgegevens!D22),"",IF(ISBLANK(Voorblad!$C$24),"Onbekend",Voorblad!$C$24))</f>
        <v/>
      </c>
      <c r="G17" s="20" t="str">
        <f>IF(ISBLANK(Clientgegevens!D22),"",Clientgegevens!D22)</f>
        <v/>
      </c>
      <c r="H17" s="20" t="str">
        <f>IF(ISBLANK(Clientgegevens!D22),"",Clientgegevens!H22)</f>
        <v/>
      </c>
      <c r="I17" s="155" t="str">
        <f>IF(ISBLANK(Clientgegevens!D22),"",Clientgegevens!F22)</f>
        <v/>
      </c>
      <c r="J17" s="20" t="str">
        <f>IF(ISBLANK(Clientgegevens!D22),"",Clientgegevens!J22)</f>
        <v/>
      </c>
      <c r="K17" s="155" t="str">
        <f>IF(ISBLANK(Clientgegevens!D22),"",Clientgegevens!T22)</f>
        <v/>
      </c>
      <c r="L17" s="213" t="str">
        <f>IF(ISBLANK(Clientgegevens!D22),"",'Aanvraag-overzicht groep'!D34*24)</f>
        <v/>
      </c>
      <c r="M17" s="213" t="str">
        <f>IF(ISBLANK(Clientgegevens!D22),"",'Aanvraag-overzicht groep'!E34*24)</f>
        <v/>
      </c>
      <c r="N17" s="213" t="str">
        <f>IF(ISBLANK(Clientgegevens!D22),"",'Aanvraag-overzicht groep'!F34*24)</f>
        <v/>
      </c>
      <c r="O17" s="213" t="str">
        <f>IF(ISBLANK(Clientgegevens!D22),"",'Aanvraag-overzicht groep'!I34*24)</f>
        <v/>
      </c>
      <c r="P17" s="213" t="str">
        <f>IFERROR(IF(ISBLANK(Clientgegevens!D22),"",'Aanvraag-overzicht groep'!L34*24),"")</f>
        <v/>
      </c>
      <c r="Q17" s="213" t="str">
        <f>IF(ISBLANK(Clientgegevens!D22),"",'Aanvraag-overzicht groep'!N34*24)</f>
        <v/>
      </c>
      <c r="R17" s="213" t="str">
        <f>IFERROR(IF(ISBLANK(Clientgegevens!D22),"",'Aanvraag-overzicht groep'!O34*24),"")</f>
        <v/>
      </c>
      <c r="S17" s="156" t="str">
        <f>IF(ISBLANK(Clientgegevens!D22),"",'Aanvraag-overzicht groep'!$C$13)</f>
        <v/>
      </c>
      <c r="T17" s="20" t="str">
        <f>IF(ISBLANK(Clientgegevens!D22),"",'Aanvraag-overzicht groep'!$H$41)</f>
        <v/>
      </c>
      <c r="U17" s="156" t="str">
        <f>IFERROR(IF(ISBLANK(Clientgegevens!D22),"",'Aanvraag-overzicht groep'!$H$45),"")</f>
        <v/>
      </c>
      <c r="V17" s="20" t="str">
        <f>IF(ISBLANK(Clientgegevens!D22),"",'Aanvraag-overzicht groep'!$C$5)</f>
        <v/>
      </c>
      <c r="W17" s="157" t="str">
        <f>IF(ISBLANK(Clientgegevens!D22),"",'Aanvraag-overzicht groep'!V34)</f>
        <v/>
      </c>
      <c r="X17" s="20" t="str">
        <f>IF(ISBLANK(Clientgegevens!D22),"",'Aanvraag-overzicht groep'!$B$11)</f>
        <v/>
      </c>
      <c r="Y17" s="156" t="str">
        <f>IF(ISBLANK(Clientgegevens!D22),"",'Aanvraag-overzicht groep'!$C$11)</f>
        <v/>
      </c>
      <c r="Z17" s="20" t="str">
        <f>IF(ISBLANK(Clientgegevens!D22),"",'Aanvraag-overzicht groep'!$B$12)</f>
        <v/>
      </c>
      <c r="AA17" s="156" t="str">
        <f>IF(ISBLANK(Clientgegevens!D22),"",'Aanvraag-overzicht groep'!$C$12)</f>
        <v/>
      </c>
      <c r="AB17" s="156" t="str">
        <f>IF(ISBLANK(Clientgegevens!D22),"",'Aanvraag-overzicht groep'!P34)</f>
        <v/>
      </c>
      <c r="AC17" s="156" t="str">
        <f>IF(ISBLANK(Clientgegevens!D22),"",IF('Aanvraag-overzicht groep'!Q34="Maatwerk",'Aanvraag-overzicht groep'!S34,'Aanvraag-overzicht groep'!Q34))</f>
        <v/>
      </c>
      <c r="AD17" s="156" t="str">
        <f>IF(ISBLANK(Clientgegevens!D22),"",Voorblad!$G$6)</f>
        <v/>
      </c>
    </row>
    <row r="18" spans="1:30" x14ac:dyDescent="0.25">
      <c r="A18" s="20" t="str">
        <f>IF(ISBLANK(Clientgegevens!D23),"",CONCATENATE("300-",Voorblad!$E$4))</f>
        <v/>
      </c>
      <c r="B18" s="20" t="str">
        <f>IF(ISBLANK(Clientgegevens!D23),"",Voorblad!$G$17)</f>
        <v/>
      </c>
      <c r="C18" s="20" t="str">
        <f>IF(ISBLANK(Clientgegevens!D23),"",Voorblad!$G$11)</f>
        <v/>
      </c>
      <c r="D18" s="20" t="str">
        <f>IF(ISBLANK(Clientgegevens!D23),"",Voorblad!$C$10)</f>
        <v/>
      </c>
      <c r="E18" s="20" t="str">
        <f>IF(ISBLANK(Clientgegevens!D23),"",Voorblad!$C$23)</f>
        <v/>
      </c>
      <c r="F18" s="20" t="str">
        <f>IF(ISBLANK(Clientgegevens!D23),"",IF(ISBLANK(Voorblad!$C$24),"Onbekend",Voorblad!$C$24))</f>
        <v/>
      </c>
      <c r="G18" s="20" t="str">
        <f>IF(ISBLANK(Clientgegevens!D23),"",Clientgegevens!D23)</f>
        <v/>
      </c>
      <c r="H18" s="20" t="str">
        <f>IF(ISBLANK(Clientgegevens!D23),"",Clientgegevens!H23)</f>
        <v/>
      </c>
      <c r="I18" s="155" t="str">
        <f>IF(ISBLANK(Clientgegevens!D23),"",Clientgegevens!F23)</f>
        <v/>
      </c>
      <c r="J18" s="20" t="str">
        <f>IF(ISBLANK(Clientgegevens!D23),"",Clientgegevens!J23)</f>
        <v/>
      </c>
      <c r="K18" s="155" t="str">
        <f>IF(ISBLANK(Clientgegevens!D23),"",Clientgegevens!T23)</f>
        <v/>
      </c>
      <c r="L18" s="213" t="str">
        <f>IF(ISBLANK(Clientgegevens!D23),"",'Aanvraag-overzicht groep'!D35*24)</f>
        <v/>
      </c>
      <c r="M18" s="213" t="str">
        <f>IF(ISBLANK(Clientgegevens!D23),"",'Aanvraag-overzicht groep'!E35*24)</f>
        <v/>
      </c>
      <c r="N18" s="213" t="str">
        <f>IF(ISBLANK(Clientgegevens!D23),"",'Aanvraag-overzicht groep'!F35*24)</f>
        <v/>
      </c>
      <c r="O18" s="213" t="str">
        <f>IF(ISBLANK(Clientgegevens!D23),"",'Aanvraag-overzicht groep'!I35*24)</f>
        <v/>
      </c>
      <c r="P18" s="213" t="str">
        <f>IFERROR(IF(ISBLANK(Clientgegevens!D23),"",'Aanvraag-overzicht groep'!L35*24),"")</f>
        <v/>
      </c>
      <c r="Q18" s="213" t="str">
        <f>IF(ISBLANK(Clientgegevens!D23),"",'Aanvraag-overzicht groep'!N35*24)</f>
        <v/>
      </c>
      <c r="R18" s="213" t="str">
        <f>IFERROR(IF(ISBLANK(Clientgegevens!D23),"",'Aanvraag-overzicht groep'!O35*24),"")</f>
        <v/>
      </c>
      <c r="S18" s="156" t="str">
        <f>IF(ISBLANK(Clientgegevens!D23),"",'Aanvraag-overzicht groep'!$C$13)</f>
        <v/>
      </c>
      <c r="T18" s="20" t="str">
        <f>IF(ISBLANK(Clientgegevens!D23),"",'Aanvraag-overzicht groep'!$H$41)</f>
        <v/>
      </c>
      <c r="U18" s="156" t="str">
        <f>IFERROR(IF(ISBLANK(Clientgegevens!D23),"",'Aanvraag-overzicht groep'!$H$45),"")</f>
        <v/>
      </c>
      <c r="V18" s="20" t="str">
        <f>IF(ISBLANK(Clientgegevens!D23),"",'Aanvraag-overzicht groep'!$C$5)</f>
        <v/>
      </c>
      <c r="W18" s="157" t="str">
        <f>IF(ISBLANK(Clientgegevens!D23),"",'Aanvraag-overzicht groep'!V35)</f>
        <v/>
      </c>
      <c r="X18" s="20" t="str">
        <f>IF(ISBLANK(Clientgegevens!D23),"",'Aanvraag-overzicht groep'!$B$11)</f>
        <v/>
      </c>
      <c r="Y18" s="156" t="str">
        <f>IF(ISBLANK(Clientgegevens!D23),"",'Aanvraag-overzicht groep'!$C$11)</f>
        <v/>
      </c>
      <c r="Z18" s="20" t="str">
        <f>IF(ISBLANK(Clientgegevens!D23),"",'Aanvraag-overzicht groep'!$B$12)</f>
        <v/>
      </c>
      <c r="AA18" s="156" t="str">
        <f>IF(ISBLANK(Clientgegevens!D23),"",'Aanvraag-overzicht groep'!$C$12)</f>
        <v/>
      </c>
      <c r="AB18" s="156" t="str">
        <f>IF(ISBLANK(Clientgegevens!D23),"",'Aanvraag-overzicht groep'!P35)</f>
        <v/>
      </c>
      <c r="AC18" s="156" t="str">
        <f>IF(ISBLANK(Clientgegevens!D23),"",IF('Aanvraag-overzicht groep'!Q35="Maatwerk",'Aanvraag-overzicht groep'!S35,'Aanvraag-overzicht groep'!Q35))</f>
        <v/>
      </c>
      <c r="AD18" s="156" t="str">
        <f>IF(ISBLANK(Clientgegevens!D23),"",Voorblad!$G$6)</f>
        <v/>
      </c>
    </row>
    <row r="19" spans="1:30" x14ac:dyDescent="0.25"/>
    <row r="20" spans="1:30" x14ac:dyDescent="0.25"/>
    <row r="21" spans="1:30" x14ac:dyDescent="0.25"/>
    <row r="22" spans="1:30" x14ac:dyDescent="0.25">
      <c r="B22" s="433" t="s">
        <v>1667</v>
      </c>
      <c r="C22" s="434"/>
      <c r="D22" s="434"/>
      <c r="E22" s="434"/>
      <c r="F22" s="435"/>
      <c r="J22" s="320" t="s">
        <v>1666</v>
      </c>
      <c r="K22" s="321"/>
      <c r="L22" s="322"/>
    </row>
    <row r="23" spans="1:30" x14ac:dyDescent="0.25">
      <c r="B23" s="27" t="s">
        <v>1628</v>
      </c>
      <c r="C23" s="27" t="s">
        <v>1649</v>
      </c>
      <c r="D23" s="27" t="s">
        <v>1650</v>
      </c>
      <c r="E23" s="27" t="s">
        <v>1208</v>
      </c>
      <c r="F23" s="331" t="s">
        <v>1651</v>
      </c>
      <c r="J23" s="323" t="s">
        <v>1628</v>
      </c>
      <c r="K23" s="322"/>
      <c r="L23" s="27" t="s">
        <v>1214</v>
      </c>
    </row>
    <row r="24" spans="1:30" x14ac:dyDescent="0.25">
      <c r="B24" s="255" t="s">
        <v>1055</v>
      </c>
      <c r="C24" s="256">
        <v>1.1574074074074073E-5</v>
      </c>
      <c r="D24" s="256">
        <v>0.35155092592592596</v>
      </c>
      <c r="E24" s="257" t="s">
        <v>3</v>
      </c>
      <c r="F24" s="332" t="s">
        <v>3</v>
      </c>
      <c r="G24" s="215"/>
      <c r="H24" s="215"/>
      <c r="J24" s="324" t="s">
        <v>1054</v>
      </c>
      <c r="K24" s="325"/>
      <c r="L24" s="329">
        <v>47.266204226385192</v>
      </c>
    </row>
    <row r="25" spans="1:30" x14ac:dyDescent="0.25">
      <c r="B25" s="126" t="s">
        <v>1055</v>
      </c>
      <c r="C25" s="219">
        <v>0.3515625</v>
      </c>
      <c r="D25" s="219">
        <v>0.64033564814814814</v>
      </c>
      <c r="E25" s="223" t="s">
        <v>4</v>
      </c>
      <c r="F25" s="333">
        <v>14552.91501051739</v>
      </c>
      <c r="G25" s="215"/>
      <c r="H25" s="215"/>
      <c r="J25" s="171" t="s">
        <v>1055</v>
      </c>
      <c r="K25" s="326"/>
      <c r="L25" s="330">
        <v>47.266204226385192</v>
      </c>
    </row>
    <row r="26" spans="1:30" x14ac:dyDescent="0.25">
      <c r="B26" s="126" t="s">
        <v>1055</v>
      </c>
      <c r="C26" s="219">
        <v>0.64034722222222229</v>
      </c>
      <c r="D26" s="219">
        <v>1.2653356481481481</v>
      </c>
      <c r="E26" s="223" t="s">
        <v>5</v>
      </c>
      <c r="F26" s="333">
        <v>41538.185686716948</v>
      </c>
      <c r="G26" s="215"/>
      <c r="H26" s="215"/>
      <c r="J26" s="171" t="s">
        <v>1056</v>
      </c>
      <c r="K26" s="326"/>
      <c r="L26" s="330">
        <v>47.266204226385192</v>
      </c>
    </row>
    <row r="27" spans="1:30" x14ac:dyDescent="0.25">
      <c r="B27" s="126" t="s">
        <v>1055</v>
      </c>
      <c r="C27" s="219">
        <v>1.2653472222222222</v>
      </c>
      <c r="D27" s="219">
        <v>1.8070023148148149</v>
      </c>
      <c r="E27" s="223" t="s">
        <v>6</v>
      </c>
      <c r="F27" s="333">
        <v>71135.786161666241</v>
      </c>
      <c r="G27" s="215"/>
      <c r="H27" s="215"/>
      <c r="J27" s="171" t="s">
        <v>1057</v>
      </c>
      <c r="K27" s="326"/>
      <c r="L27" s="330">
        <v>49.229678498224963</v>
      </c>
    </row>
    <row r="28" spans="1:30" x14ac:dyDescent="0.25">
      <c r="B28" s="126" t="s">
        <v>1055</v>
      </c>
      <c r="C28" s="219">
        <v>1.8070138888888887</v>
      </c>
      <c r="D28" s="219">
        <v>2.3486689814814814</v>
      </c>
      <c r="E28" s="223" t="s">
        <v>7</v>
      </c>
      <c r="F28" s="333">
        <v>103984.47867774563</v>
      </c>
      <c r="G28" s="215"/>
      <c r="H28" s="215"/>
      <c r="J28" s="171" t="s">
        <v>1058</v>
      </c>
      <c r="K28" s="326"/>
      <c r="L28" s="330">
        <v>49.229678498224963</v>
      </c>
    </row>
    <row r="29" spans="1:30" x14ac:dyDescent="0.25">
      <c r="B29" s="126" t="s">
        <v>1055</v>
      </c>
      <c r="C29" s="219">
        <v>2.3486805555555557</v>
      </c>
      <c r="D29" s="219">
        <v>2.8903356481481484</v>
      </c>
      <c r="E29" s="223" t="s">
        <v>8</v>
      </c>
      <c r="F29" s="333">
        <v>140821.05063894915</v>
      </c>
      <c r="G29" s="215"/>
      <c r="H29" s="215"/>
      <c r="J29" s="171" t="s">
        <v>1052</v>
      </c>
      <c r="K29" s="326"/>
      <c r="L29" s="330">
        <v>38.458737317162125</v>
      </c>
    </row>
    <row r="30" spans="1:30" x14ac:dyDescent="0.25">
      <c r="B30" s="126" t="s">
        <v>1055</v>
      </c>
      <c r="C30" s="219">
        <v>2.8903472222222222</v>
      </c>
      <c r="D30" s="219">
        <v>3.4319974376584952</v>
      </c>
      <c r="E30" s="223" t="s">
        <v>9</v>
      </c>
      <c r="F30" s="333">
        <v>175522.91757786847</v>
      </c>
      <c r="G30" s="215"/>
      <c r="H30" s="215"/>
      <c r="J30" s="171" t="s">
        <v>1053</v>
      </c>
      <c r="K30" s="326"/>
      <c r="L30" s="330">
        <v>38.458737317162125</v>
      </c>
    </row>
    <row r="31" spans="1:30" x14ac:dyDescent="0.25">
      <c r="B31" s="160" t="s">
        <v>1055</v>
      </c>
      <c r="C31" s="220">
        <v>3.4320138888888891</v>
      </c>
      <c r="D31" s="220" t="s">
        <v>1647</v>
      </c>
      <c r="E31" s="226" t="s">
        <v>10</v>
      </c>
      <c r="F31" s="334" t="s">
        <v>2</v>
      </c>
      <c r="G31" s="215"/>
      <c r="H31" s="215"/>
      <c r="J31" s="171" t="s">
        <v>1205</v>
      </c>
      <c r="K31" s="326"/>
      <c r="L31" s="330">
        <v>38.458737317162125</v>
      </c>
    </row>
    <row r="32" spans="1:30" x14ac:dyDescent="0.25">
      <c r="B32" s="161" t="s">
        <v>1054</v>
      </c>
      <c r="C32" s="218">
        <v>1.1574074074074073E-5</v>
      </c>
      <c r="D32" s="218">
        <v>0.25519675925925928</v>
      </c>
      <c r="E32" s="228" t="s">
        <v>3</v>
      </c>
      <c r="F32" s="335" t="s">
        <v>3</v>
      </c>
      <c r="G32" s="215"/>
      <c r="H32" s="215"/>
      <c r="J32" s="171" t="s">
        <v>1049</v>
      </c>
      <c r="K32" s="326"/>
      <c r="L32" s="330">
        <v>47.266204226385192</v>
      </c>
    </row>
    <row r="33" spans="2:12" x14ac:dyDescent="0.25">
      <c r="B33" s="126" t="s">
        <v>1054</v>
      </c>
      <c r="C33" s="219">
        <v>0.25520833333333331</v>
      </c>
      <c r="D33" s="219">
        <v>0.79501108047385616</v>
      </c>
      <c r="E33" s="223" t="s">
        <v>4</v>
      </c>
      <c r="F33" s="333">
        <v>16906.1022233572</v>
      </c>
      <c r="G33" s="215"/>
      <c r="H33" s="215"/>
      <c r="J33" s="171" t="s">
        <v>1050</v>
      </c>
      <c r="K33" s="326"/>
      <c r="L33" s="330">
        <v>47.266204226385192</v>
      </c>
    </row>
    <row r="34" spans="2:12" x14ac:dyDescent="0.25">
      <c r="B34" s="126" t="s">
        <v>1054</v>
      </c>
      <c r="C34" s="219">
        <v>0.79502314814814812</v>
      </c>
      <c r="D34" s="219">
        <v>1.2533444138071896</v>
      </c>
      <c r="E34" s="223" t="s">
        <v>5</v>
      </c>
      <c r="F34" s="333">
        <v>39207.817984235466</v>
      </c>
      <c r="G34" s="215"/>
      <c r="H34" s="215"/>
      <c r="J34" s="171" t="s">
        <v>1051</v>
      </c>
      <c r="K34" s="326"/>
      <c r="L34" s="330">
        <v>47.266204226385192</v>
      </c>
    </row>
    <row r="35" spans="2:12" x14ac:dyDescent="0.25">
      <c r="B35" s="126" t="s">
        <v>1054</v>
      </c>
      <c r="C35" s="219">
        <v>1.2533564814814815</v>
      </c>
      <c r="D35" s="219">
        <v>1.7950110804738562</v>
      </c>
      <c r="E35" s="223" t="s">
        <v>6</v>
      </c>
      <c r="F35" s="333">
        <v>69722.753379263217</v>
      </c>
      <c r="G35" s="215"/>
      <c r="H35" s="215"/>
      <c r="J35" s="171" t="s">
        <v>1059</v>
      </c>
      <c r="K35" s="326"/>
      <c r="L35" s="330">
        <v>43.071857051230751</v>
      </c>
    </row>
    <row r="36" spans="2:12" x14ac:dyDescent="0.25">
      <c r="B36" s="126" t="s">
        <v>1054</v>
      </c>
      <c r="C36" s="219">
        <v>1.795023148148148</v>
      </c>
      <c r="D36" s="219">
        <v>2.3366777471405231</v>
      </c>
      <c r="E36" s="223" t="s">
        <v>7</v>
      </c>
      <c r="F36" s="333">
        <v>103499.01338619385</v>
      </c>
      <c r="G36" s="215"/>
      <c r="H36" s="215"/>
      <c r="J36" s="171" t="s">
        <v>1060</v>
      </c>
      <c r="K36" s="326"/>
      <c r="L36" s="330">
        <v>43.071857051230751</v>
      </c>
    </row>
    <row r="37" spans="2:12" x14ac:dyDescent="0.25">
      <c r="B37" s="126" t="s">
        <v>1054</v>
      </c>
      <c r="C37" s="219">
        <v>2.336689814814815</v>
      </c>
      <c r="D37" s="219">
        <v>2.9200110804738562</v>
      </c>
      <c r="E37" s="223" t="s">
        <v>8</v>
      </c>
      <c r="F37" s="333">
        <v>137167.43361243099</v>
      </c>
      <c r="G37" s="215"/>
      <c r="H37" s="215"/>
      <c r="J37" s="171" t="s">
        <v>1047</v>
      </c>
      <c r="K37" s="326"/>
      <c r="L37" s="330">
        <v>48.29985958663103</v>
      </c>
    </row>
    <row r="38" spans="2:12" x14ac:dyDescent="0.25">
      <c r="B38" s="160" t="s">
        <v>1054</v>
      </c>
      <c r="C38" s="220">
        <v>2.920023148148148</v>
      </c>
      <c r="D38" s="220" t="s">
        <v>1648</v>
      </c>
      <c r="E38" s="226" t="s">
        <v>9</v>
      </c>
      <c r="F38" s="334" t="s">
        <v>2</v>
      </c>
      <c r="G38" s="215"/>
      <c r="H38" s="215"/>
      <c r="J38" s="171" t="s">
        <v>1048</v>
      </c>
      <c r="K38" s="326"/>
      <c r="L38" s="330">
        <v>48.29985958663103</v>
      </c>
    </row>
    <row r="39" spans="2:12" x14ac:dyDescent="0.25">
      <c r="B39" s="161" t="s">
        <v>1056</v>
      </c>
      <c r="C39" s="218">
        <v>1.1574074074074073E-5</v>
      </c>
      <c r="D39" s="218">
        <v>0.30207175925925928</v>
      </c>
      <c r="E39" s="228" t="s">
        <v>3</v>
      </c>
      <c r="F39" s="335" t="s">
        <v>3</v>
      </c>
      <c r="G39" s="215"/>
      <c r="H39" s="215"/>
      <c r="J39" s="171" t="s">
        <v>1641</v>
      </c>
      <c r="K39" s="326"/>
      <c r="L39" s="330">
        <v>48.29985958663103</v>
      </c>
    </row>
    <row r="40" spans="2:12" x14ac:dyDescent="0.25">
      <c r="B40" s="126" t="s">
        <v>1056</v>
      </c>
      <c r="C40" s="219">
        <v>0.30208333333333331</v>
      </c>
      <c r="D40" s="219">
        <v>0.77966666666666662</v>
      </c>
      <c r="E40" s="223" t="s">
        <v>4</v>
      </c>
      <c r="F40" s="333">
        <v>16447.225308978308</v>
      </c>
      <c r="G40" s="215"/>
      <c r="H40" s="215"/>
      <c r="J40" s="327" t="s">
        <v>1642</v>
      </c>
      <c r="K40" s="328"/>
      <c r="L40" s="269">
        <v>48.29985958663103</v>
      </c>
    </row>
    <row r="41" spans="2:12" x14ac:dyDescent="0.25">
      <c r="B41" s="126" t="s">
        <v>1056</v>
      </c>
      <c r="C41" s="219">
        <v>0.77967592592592594</v>
      </c>
      <c r="D41" s="219">
        <v>1.363</v>
      </c>
      <c r="E41" s="223" t="s">
        <v>5</v>
      </c>
      <c r="F41" s="333">
        <v>41068.165076711732</v>
      </c>
      <c r="G41" s="215"/>
      <c r="H41" s="215"/>
    </row>
    <row r="42" spans="2:12" x14ac:dyDescent="0.25">
      <c r="B42" s="126" t="s">
        <v>1056</v>
      </c>
      <c r="C42" s="219">
        <v>1.3630092592592593</v>
      </c>
      <c r="D42" s="219">
        <v>1.9046666666666667</v>
      </c>
      <c r="E42" s="223" t="s">
        <v>6</v>
      </c>
      <c r="F42" s="333">
        <v>69229.469720408466</v>
      </c>
      <c r="G42" s="215"/>
    </row>
    <row r="43" spans="2:12" x14ac:dyDescent="0.25">
      <c r="B43" s="126" t="s">
        <v>1056</v>
      </c>
      <c r="C43" s="219">
        <v>1.9046759259259258</v>
      </c>
      <c r="D43" s="219">
        <v>2.446333333333333</v>
      </c>
      <c r="E43" s="223" t="s">
        <v>7</v>
      </c>
      <c r="F43" s="333">
        <v>104267.53378909592</v>
      </c>
      <c r="G43" s="215"/>
    </row>
    <row r="44" spans="2:12" x14ac:dyDescent="0.25">
      <c r="B44" s="126" t="s">
        <v>1056</v>
      </c>
      <c r="C44" s="219">
        <v>2.4463425925925923</v>
      </c>
      <c r="D44" s="219">
        <v>2.946333333333333</v>
      </c>
      <c r="E44" s="223" t="s">
        <v>8</v>
      </c>
      <c r="F44" s="333">
        <v>136131.92384784724</v>
      </c>
      <c r="G44" s="215"/>
    </row>
    <row r="45" spans="2:12" x14ac:dyDescent="0.25">
      <c r="B45" s="160" t="s">
        <v>1056</v>
      </c>
      <c r="C45" s="220">
        <v>2.9463425925925928</v>
      </c>
      <c r="D45" s="220" t="s">
        <v>1647</v>
      </c>
      <c r="E45" s="226" t="s">
        <v>9</v>
      </c>
      <c r="F45" s="334" t="s">
        <v>2</v>
      </c>
      <c r="G45" s="215"/>
    </row>
    <row r="46" spans="2:12" x14ac:dyDescent="0.25">
      <c r="B46" s="161" t="s">
        <v>1057</v>
      </c>
      <c r="C46" s="218">
        <v>6.9444444444444447E-4</v>
      </c>
      <c r="D46" s="218">
        <v>0.23175925925925925</v>
      </c>
      <c r="E46" s="228" t="s">
        <v>3</v>
      </c>
      <c r="F46" s="335" t="s">
        <v>3</v>
      </c>
      <c r="G46" s="215"/>
    </row>
    <row r="47" spans="2:12" x14ac:dyDescent="0.25">
      <c r="B47" s="126" t="s">
        <v>1057</v>
      </c>
      <c r="C47" s="219">
        <v>0.23177083333333334</v>
      </c>
      <c r="D47" s="219">
        <v>0.79195921798577151</v>
      </c>
      <c r="E47" s="223" t="s">
        <v>4</v>
      </c>
      <c r="F47" s="333">
        <v>12907.708485591049</v>
      </c>
      <c r="G47" s="215"/>
    </row>
    <row r="48" spans="2:12" x14ac:dyDescent="0.25">
      <c r="B48" s="126" t="s">
        <v>1057</v>
      </c>
      <c r="C48" s="219">
        <v>0.79196759259259253</v>
      </c>
      <c r="D48" s="219">
        <v>1.2502925513191048</v>
      </c>
      <c r="E48" s="223" t="s">
        <v>5</v>
      </c>
      <c r="F48" s="333">
        <v>38948.146736202812</v>
      </c>
    </row>
    <row r="49" spans="2:6" x14ac:dyDescent="0.25">
      <c r="B49" s="126" t="s">
        <v>1057</v>
      </c>
      <c r="C49" s="219">
        <v>1.2503009259259259</v>
      </c>
      <c r="D49" s="219">
        <v>1.708625884652438</v>
      </c>
      <c r="E49" s="223" t="s">
        <v>6</v>
      </c>
      <c r="F49" s="333">
        <v>71004.117157206099</v>
      </c>
    </row>
    <row r="50" spans="2:6" x14ac:dyDescent="0.25">
      <c r="B50" s="126" t="s">
        <v>1057</v>
      </c>
      <c r="C50" s="219">
        <v>1.7086342592592594</v>
      </c>
      <c r="D50" s="219">
        <v>2.208625884652438</v>
      </c>
      <c r="E50" s="223" t="s">
        <v>7</v>
      </c>
      <c r="F50" s="333">
        <v>102930.55547358713</v>
      </c>
    </row>
    <row r="51" spans="2:6" x14ac:dyDescent="0.25">
      <c r="B51" s="126" t="s">
        <v>1057</v>
      </c>
      <c r="C51" s="219">
        <v>2.2086342592592594</v>
      </c>
      <c r="D51" s="219">
        <v>2.708625884652438</v>
      </c>
      <c r="E51" s="223" t="s">
        <v>8</v>
      </c>
      <c r="F51" s="333">
        <v>137099.74436793677</v>
      </c>
    </row>
    <row r="52" spans="2:6" x14ac:dyDescent="0.25">
      <c r="B52" s="160" t="s">
        <v>1057</v>
      </c>
      <c r="C52" s="220">
        <v>2.7086342592592594</v>
      </c>
      <c r="D52" s="220" t="s">
        <v>1647</v>
      </c>
      <c r="E52" s="226" t="s">
        <v>9</v>
      </c>
      <c r="F52" s="334" t="s">
        <v>2</v>
      </c>
    </row>
    <row r="53" spans="2:6" x14ac:dyDescent="0.25">
      <c r="B53" s="161" t="s">
        <v>1058</v>
      </c>
      <c r="C53" s="218">
        <v>6.9444444444444447E-4</v>
      </c>
      <c r="D53" s="218">
        <v>0.28123842592592591</v>
      </c>
      <c r="E53" s="228" t="s">
        <v>3</v>
      </c>
      <c r="F53" s="335" t="s">
        <v>3</v>
      </c>
    </row>
    <row r="54" spans="2:6" x14ac:dyDescent="0.25">
      <c r="B54" s="126" t="s">
        <v>1058</v>
      </c>
      <c r="C54" s="219">
        <v>0.28125</v>
      </c>
      <c r="D54" s="219">
        <v>0.97475818837897854</v>
      </c>
      <c r="E54" s="223" t="s">
        <v>4</v>
      </c>
      <c r="F54" s="333">
        <v>12124.005156517589</v>
      </c>
    </row>
    <row r="55" spans="2:6" x14ac:dyDescent="0.25">
      <c r="B55" s="126" t="s">
        <v>1058</v>
      </c>
      <c r="C55" s="219">
        <v>0.97476851851851853</v>
      </c>
      <c r="D55" s="219">
        <v>1.4747569444444444</v>
      </c>
      <c r="E55" s="223" t="s">
        <v>5</v>
      </c>
      <c r="F55" s="333">
        <v>37026.432751254462</v>
      </c>
    </row>
    <row r="56" spans="2:6" x14ac:dyDescent="0.25">
      <c r="B56" s="126" t="s">
        <v>1058</v>
      </c>
      <c r="C56" s="219">
        <v>1.4747685185185184</v>
      </c>
      <c r="D56" s="219">
        <v>1.9330902777777776</v>
      </c>
      <c r="E56" s="223" t="s">
        <v>6</v>
      </c>
      <c r="F56" s="333">
        <v>70554.061318921013</v>
      </c>
    </row>
    <row r="57" spans="2:6" x14ac:dyDescent="0.25">
      <c r="B57" s="126" t="s">
        <v>1058</v>
      </c>
      <c r="C57" s="219">
        <v>1.9331018518518519</v>
      </c>
      <c r="D57" s="219">
        <v>2.5580902777777776</v>
      </c>
      <c r="E57" s="223" t="s">
        <v>7</v>
      </c>
      <c r="F57" s="333">
        <v>102698.54660632001</v>
      </c>
    </row>
    <row r="58" spans="2:6" x14ac:dyDescent="0.25">
      <c r="B58" s="126" t="s">
        <v>1058</v>
      </c>
      <c r="C58" s="219">
        <v>2.5581018518518519</v>
      </c>
      <c r="D58" s="219">
        <v>3.2247569444444442</v>
      </c>
      <c r="E58" s="223" t="s">
        <v>8</v>
      </c>
      <c r="F58" s="333">
        <v>142950.37681339597</v>
      </c>
    </row>
    <row r="59" spans="2:6" x14ac:dyDescent="0.25">
      <c r="B59" s="160" t="s">
        <v>1058</v>
      </c>
      <c r="C59" s="219">
        <v>3.2247685185185184</v>
      </c>
      <c r="D59" s="220" t="s">
        <v>1647</v>
      </c>
      <c r="E59" s="226" t="s">
        <v>9</v>
      </c>
      <c r="F59" s="334" t="s">
        <v>2</v>
      </c>
    </row>
    <row r="60" spans="2:6" x14ac:dyDescent="0.25">
      <c r="B60" s="161" t="s">
        <v>1052</v>
      </c>
      <c r="C60" s="218">
        <v>1.1574074074074073E-5</v>
      </c>
      <c r="D60" s="216">
        <v>0.31248842592592591</v>
      </c>
      <c r="E60" s="228" t="s">
        <v>3</v>
      </c>
      <c r="F60" s="335" t="s">
        <v>3</v>
      </c>
    </row>
    <row r="61" spans="2:6" hidden="1" x14ac:dyDescent="0.25">
      <c r="B61" s="126" t="s">
        <v>1052</v>
      </c>
      <c r="C61" s="219"/>
      <c r="D61" s="219"/>
      <c r="E61" s="223"/>
      <c r="F61" s="333"/>
    </row>
    <row r="62" spans="2:6" hidden="1" x14ac:dyDescent="0.25">
      <c r="B62" s="126" t="s">
        <v>1052</v>
      </c>
      <c r="C62" s="219"/>
      <c r="D62" s="219"/>
      <c r="E62" s="223"/>
      <c r="F62" s="333"/>
    </row>
    <row r="63" spans="2:6" hidden="1" x14ac:dyDescent="0.25">
      <c r="B63" s="126" t="s">
        <v>1052</v>
      </c>
      <c r="C63" s="219"/>
      <c r="D63" s="219"/>
      <c r="E63" s="223"/>
      <c r="F63" s="333"/>
    </row>
    <row r="64" spans="2:6" hidden="1" x14ac:dyDescent="0.25">
      <c r="B64" s="126" t="s">
        <v>1052</v>
      </c>
      <c r="C64" s="219"/>
      <c r="D64" s="219"/>
      <c r="E64" s="223"/>
      <c r="F64" s="333"/>
    </row>
    <row r="65" spans="2:6" hidden="1" x14ac:dyDescent="0.25">
      <c r="B65" s="126" t="s">
        <v>1052</v>
      </c>
      <c r="C65" s="219"/>
      <c r="D65" s="219"/>
      <c r="E65" s="223"/>
      <c r="F65" s="333"/>
    </row>
    <row r="66" spans="2:6" x14ac:dyDescent="0.25">
      <c r="B66" s="160" t="s">
        <v>1052</v>
      </c>
      <c r="C66" s="220">
        <v>0.3125</v>
      </c>
      <c r="D66" s="220" t="s">
        <v>1647</v>
      </c>
      <c r="E66" s="226" t="s">
        <v>9</v>
      </c>
      <c r="F66" s="334" t="s">
        <v>2</v>
      </c>
    </row>
    <row r="67" spans="2:6" x14ac:dyDescent="0.25">
      <c r="B67" s="161" t="s">
        <v>1053</v>
      </c>
      <c r="C67" s="218">
        <v>1.1574074074074073E-5</v>
      </c>
      <c r="D67" s="216">
        <v>0.31248842592592591</v>
      </c>
      <c r="E67" s="228" t="s">
        <v>3</v>
      </c>
      <c r="F67" s="335" t="s">
        <v>3</v>
      </c>
    </row>
    <row r="68" spans="2:6" hidden="1" x14ac:dyDescent="0.25">
      <c r="B68" s="126" t="s">
        <v>1053</v>
      </c>
      <c r="C68" s="219"/>
      <c r="D68" s="219"/>
      <c r="E68" s="223"/>
      <c r="F68" s="333"/>
    </row>
    <row r="69" spans="2:6" hidden="1" x14ac:dyDescent="0.25">
      <c r="B69" s="126" t="s">
        <v>1053</v>
      </c>
      <c r="C69" s="219"/>
      <c r="D69" s="219"/>
      <c r="E69" s="223"/>
      <c r="F69" s="333"/>
    </row>
    <row r="70" spans="2:6" hidden="1" x14ac:dyDescent="0.25">
      <c r="B70" s="126" t="s">
        <v>1053</v>
      </c>
      <c r="C70" s="219"/>
      <c r="D70" s="219"/>
      <c r="E70" s="223"/>
      <c r="F70" s="333"/>
    </row>
    <row r="71" spans="2:6" hidden="1" x14ac:dyDescent="0.25">
      <c r="B71" s="126" t="s">
        <v>1053</v>
      </c>
      <c r="C71" s="219"/>
      <c r="D71" s="219"/>
      <c r="E71" s="223"/>
      <c r="F71" s="333"/>
    </row>
    <row r="72" spans="2:6" hidden="1" x14ac:dyDescent="0.25">
      <c r="B72" s="126" t="s">
        <v>1053</v>
      </c>
      <c r="C72" s="219"/>
      <c r="D72" s="219"/>
      <c r="E72" s="223"/>
      <c r="F72" s="333"/>
    </row>
    <row r="73" spans="2:6" x14ac:dyDescent="0.25">
      <c r="B73" s="160" t="s">
        <v>1053</v>
      </c>
      <c r="C73" s="220">
        <v>0.3125</v>
      </c>
      <c r="D73" s="220" t="s">
        <v>1647</v>
      </c>
      <c r="E73" s="226" t="s">
        <v>9</v>
      </c>
      <c r="F73" s="334" t="s">
        <v>2</v>
      </c>
    </row>
    <row r="74" spans="2:6" x14ac:dyDescent="0.25">
      <c r="B74" s="162" t="s">
        <v>1205</v>
      </c>
      <c r="C74" s="221">
        <v>1.1574074074074073E-5</v>
      </c>
      <c r="D74" s="221">
        <v>0.41144675925925928</v>
      </c>
      <c r="E74" s="231" t="s">
        <v>3</v>
      </c>
      <c r="F74" s="232" t="s">
        <v>3</v>
      </c>
    </row>
    <row r="75" spans="2:6" x14ac:dyDescent="0.25">
      <c r="B75" s="126" t="s">
        <v>1205</v>
      </c>
      <c r="C75" s="219">
        <v>0.41145833333333331</v>
      </c>
      <c r="D75" s="219">
        <v>0.75850951884920637</v>
      </c>
      <c r="E75" s="223" t="s">
        <v>4</v>
      </c>
      <c r="F75" s="230" t="s">
        <v>2</v>
      </c>
    </row>
    <row r="76" spans="2:6" x14ac:dyDescent="0.25">
      <c r="B76" s="126" t="s">
        <v>1205</v>
      </c>
      <c r="C76" s="219">
        <v>0.75851851851851848</v>
      </c>
      <c r="D76" s="219">
        <v>1.3418428521825396</v>
      </c>
      <c r="E76" s="223" t="s">
        <v>5</v>
      </c>
      <c r="F76" s="225">
        <v>35593.628783000881</v>
      </c>
    </row>
    <row r="77" spans="2:6" x14ac:dyDescent="0.25">
      <c r="B77" s="126" t="s">
        <v>1205</v>
      </c>
      <c r="C77" s="219">
        <v>1.3418518518518519</v>
      </c>
      <c r="D77" s="219">
        <v>1.8835095188492064</v>
      </c>
      <c r="E77" s="223" t="s">
        <v>6</v>
      </c>
      <c r="F77" s="225">
        <v>71680.185724233597</v>
      </c>
    </row>
    <row r="78" spans="2:6" x14ac:dyDescent="0.25">
      <c r="B78" s="126" t="s">
        <v>1205</v>
      </c>
      <c r="C78" s="219">
        <v>1.8835185185185184</v>
      </c>
      <c r="D78" s="219">
        <v>2.4251761855158733</v>
      </c>
      <c r="E78" s="223" t="s">
        <v>7</v>
      </c>
      <c r="F78" s="225">
        <v>102164.94789477659</v>
      </c>
    </row>
    <row r="79" spans="2:6" x14ac:dyDescent="0.25">
      <c r="B79" s="126" t="s">
        <v>1205</v>
      </c>
      <c r="C79" s="219">
        <v>2.4251851851851853</v>
      </c>
      <c r="D79" s="219">
        <v>2.9668428521825398</v>
      </c>
      <c r="E79" s="223" t="s">
        <v>8</v>
      </c>
      <c r="F79" s="225">
        <v>146057.36887878538</v>
      </c>
    </row>
    <row r="80" spans="2:6" x14ac:dyDescent="0.25">
      <c r="B80" s="160" t="s">
        <v>1205</v>
      </c>
      <c r="C80" s="220">
        <v>2.9668518518518519</v>
      </c>
      <c r="D80" s="220" t="s">
        <v>1647</v>
      </c>
      <c r="E80" s="226" t="s">
        <v>9</v>
      </c>
      <c r="F80" s="227" t="s">
        <v>2</v>
      </c>
    </row>
    <row r="81" spans="2:6" x14ac:dyDescent="0.25">
      <c r="B81" s="161" t="s">
        <v>1049</v>
      </c>
      <c r="C81" s="218">
        <v>1.1574074074074073E-5</v>
      </c>
      <c r="D81" s="218">
        <v>0.2716898148148148</v>
      </c>
      <c r="E81" s="228" t="s">
        <v>3</v>
      </c>
      <c r="F81" s="229" t="s">
        <v>3</v>
      </c>
    </row>
    <row r="82" spans="2:6" hidden="1" x14ac:dyDescent="0.25">
      <c r="B82" s="126" t="s">
        <v>1049</v>
      </c>
      <c r="C82" s="219"/>
      <c r="D82" s="219"/>
      <c r="E82" s="223"/>
      <c r="F82" s="333"/>
    </row>
    <row r="83" spans="2:6" hidden="1" x14ac:dyDescent="0.25">
      <c r="B83" s="126" t="s">
        <v>1049</v>
      </c>
      <c r="C83" s="219"/>
      <c r="D83" s="219"/>
      <c r="E83" s="223"/>
      <c r="F83" s="333"/>
    </row>
    <row r="84" spans="2:6" hidden="1" x14ac:dyDescent="0.25">
      <c r="B84" s="126" t="s">
        <v>1049</v>
      </c>
      <c r="C84" s="219"/>
      <c r="D84" s="219"/>
      <c r="E84" s="223"/>
      <c r="F84" s="333"/>
    </row>
    <row r="85" spans="2:6" hidden="1" x14ac:dyDescent="0.25">
      <c r="B85" s="126" t="s">
        <v>1049</v>
      </c>
      <c r="C85" s="219"/>
      <c r="D85" s="219"/>
      <c r="E85" s="223"/>
      <c r="F85" s="333"/>
    </row>
    <row r="86" spans="2:6" hidden="1" x14ac:dyDescent="0.25">
      <c r="B86" s="126" t="s">
        <v>1049</v>
      </c>
      <c r="C86" s="219"/>
      <c r="D86" s="219"/>
      <c r="E86" s="223"/>
      <c r="F86" s="333"/>
    </row>
    <row r="87" spans="2:6" x14ac:dyDescent="0.25">
      <c r="B87" s="160" t="s">
        <v>1049</v>
      </c>
      <c r="C87" s="220">
        <v>0.2717013888888889</v>
      </c>
      <c r="D87" s="220" t="s">
        <v>1647</v>
      </c>
      <c r="E87" s="226" t="s">
        <v>9</v>
      </c>
      <c r="F87" s="334" t="s">
        <v>2</v>
      </c>
    </row>
    <row r="88" spans="2:6" x14ac:dyDescent="0.25">
      <c r="B88" s="161" t="s">
        <v>1050</v>
      </c>
      <c r="C88" s="218">
        <v>1.1574074074074073E-5</v>
      </c>
      <c r="D88" s="218">
        <v>0.29686342592592591</v>
      </c>
      <c r="E88" s="228" t="s">
        <v>3</v>
      </c>
      <c r="F88" s="335" t="s">
        <v>3</v>
      </c>
    </row>
    <row r="89" spans="2:6" x14ac:dyDescent="0.25">
      <c r="B89" s="126" t="s">
        <v>1050</v>
      </c>
      <c r="C89" s="219">
        <v>0.296875</v>
      </c>
      <c r="D89" s="219">
        <v>0.89998174654229657</v>
      </c>
      <c r="E89" s="223" t="s">
        <v>4</v>
      </c>
      <c r="F89" s="333" t="s">
        <v>2</v>
      </c>
    </row>
    <row r="90" spans="2:6" x14ac:dyDescent="0.25">
      <c r="B90" s="126" t="s">
        <v>1050</v>
      </c>
      <c r="C90" s="219">
        <v>0.89998842592592598</v>
      </c>
      <c r="D90" s="219">
        <v>1.3583101851851851</v>
      </c>
      <c r="E90" s="223" t="s">
        <v>5</v>
      </c>
      <c r="F90" s="333">
        <v>38903.387140961269</v>
      </c>
    </row>
    <row r="91" spans="2:6" x14ac:dyDescent="0.25">
      <c r="B91" s="126" t="s">
        <v>1050</v>
      </c>
      <c r="C91" s="219">
        <v>1.3583217592592594</v>
      </c>
      <c r="D91" s="219">
        <v>1.8166435185185186</v>
      </c>
      <c r="E91" s="223" t="s">
        <v>6</v>
      </c>
      <c r="F91" s="333">
        <v>69861.798743306994</v>
      </c>
    </row>
    <row r="92" spans="2:6" x14ac:dyDescent="0.25">
      <c r="B92" s="126" t="s">
        <v>1050</v>
      </c>
      <c r="C92" s="219">
        <v>1.8166550925925926</v>
      </c>
      <c r="D92" s="219">
        <v>2.3583101851851853</v>
      </c>
      <c r="E92" s="223" t="s">
        <v>7</v>
      </c>
      <c r="F92" s="333">
        <v>106269.174416212</v>
      </c>
    </row>
    <row r="93" spans="2:6" x14ac:dyDescent="0.25">
      <c r="B93" s="126" t="s">
        <v>1050</v>
      </c>
      <c r="C93" s="219">
        <v>2.3583217592592591</v>
      </c>
      <c r="D93" s="219">
        <v>2.8999768518518518</v>
      </c>
      <c r="E93" s="223" t="s">
        <v>8</v>
      </c>
      <c r="F93" s="333">
        <v>134254.66797768898</v>
      </c>
    </row>
    <row r="94" spans="2:6" x14ac:dyDescent="0.25">
      <c r="B94" s="160" t="s">
        <v>1050</v>
      </c>
      <c r="C94" s="220">
        <v>2.8999884259259261</v>
      </c>
      <c r="D94" s="220" t="s">
        <v>1647</v>
      </c>
      <c r="E94" s="226" t="s">
        <v>9</v>
      </c>
      <c r="F94" s="334" t="s">
        <v>2</v>
      </c>
    </row>
    <row r="95" spans="2:6" x14ac:dyDescent="0.25">
      <c r="B95" s="161" t="s">
        <v>1051</v>
      </c>
      <c r="C95" s="218">
        <v>1.1574074074074073E-5</v>
      </c>
      <c r="D95" s="218">
        <v>0.31509259259259259</v>
      </c>
      <c r="E95" s="228" t="s">
        <v>3</v>
      </c>
      <c r="F95" s="335" t="s">
        <v>3</v>
      </c>
    </row>
    <row r="96" spans="2:6" x14ac:dyDescent="0.25">
      <c r="B96" s="126" t="s">
        <v>1051</v>
      </c>
      <c r="C96" s="219">
        <v>0.31510416666666669</v>
      </c>
      <c r="D96" s="219">
        <v>0.86789740953947381</v>
      </c>
      <c r="E96" s="223" t="s">
        <v>4</v>
      </c>
      <c r="F96" s="333">
        <v>8280.6563364589856</v>
      </c>
    </row>
    <row r="97" spans="2:6" x14ac:dyDescent="0.25">
      <c r="B97" s="126" t="s">
        <v>1051</v>
      </c>
      <c r="C97" s="219">
        <v>0.86790509259259263</v>
      </c>
      <c r="D97" s="219">
        <v>1.2428935185185186</v>
      </c>
      <c r="E97" s="223" t="s">
        <v>5</v>
      </c>
      <c r="F97" s="333">
        <v>41809.919950044758</v>
      </c>
    </row>
    <row r="98" spans="2:6" x14ac:dyDescent="0.25">
      <c r="B98" s="126" t="s">
        <v>1051</v>
      </c>
      <c r="C98" s="219">
        <v>1.2429050925925926</v>
      </c>
      <c r="D98" s="219">
        <v>1.8262268518518521</v>
      </c>
      <c r="E98" s="223" t="s">
        <v>6</v>
      </c>
      <c r="F98" s="333">
        <v>70413.477551338437</v>
      </c>
    </row>
    <row r="99" spans="2:6" x14ac:dyDescent="0.25">
      <c r="B99" s="126" t="s">
        <v>1051</v>
      </c>
      <c r="C99" s="219">
        <v>1.8262384259259261</v>
      </c>
      <c r="D99" s="219">
        <v>2.4095601851851853</v>
      </c>
      <c r="E99" s="223" t="s">
        <v>7</v>
      </c>
      <c r="F99" s="333">
        <v>106801.92000057091</v>
      </c>
    </row>
    <row r="100" spans="2:6" x14ac:dyDescent="0.25">
      <c r="B100" s="126" t="s">
        <v>1051</v>
      </c>
      <c r="C100" s="219">
        <v>2.4095717592592591</v>
      </c>
      <c r="D100" s="219">
        <v>3.0345601851851853</v>
      </c>
      <c r="E100" s="223" t="s">
        <v>8</v>
      </c>
      <c r="F100" s="333">
        <v>139843.73946022973</v>
      </c>
    </row>
    <row r="101" spans="2:6" x14ac:dyDescent="0.25">
      <c r="B101" s="160" t="s">
        <v>1051</v>
      </c>
      <c r="C101" s="220">
        <v>3.0345717592592591</v>
      </c>
      <c r="D101" s="220" t="s">
        <v>1647</v>
      </c>
      <c r="E101" s="226" t="s">
        <v>9</v>
      </c>
      <c r="F101" s="334" t="s">
        <v>2</v>
      </c>
    </row>
    <row r="102" spans="2:6" x14ac:dyDescent="0.25">
      <c r="B102" s="161" t="s">
        <v>1059</v>
      </c>
      <c r="C102" s="218">
        <v>1.1574074074074073E-5</v>
      </c>
      <c r="D102" s="218">
        <v>0.46873842592592596</v>
      </c>
      <c r="E102" s="228" t="s">
        <v>3</v>
      </c>
      <c r="F102" s="335" t="s">
        <v>3</v>
      </c>
    </row>
    <row r="103" spans="2:6" x14ac:dyDescent="0.25">
      <c r="B103" s="126" t="s">
        <v>1059</v>
      </c>
      <c r="C103" s="219">
        <v>0.46875</v>
      </c>
      <c r="D103" s="219">
        <v>0.73667294520547943</v>
      </c>
      <c r="E103" s="223" t="s">
        <v>4</v>
      </c>
      <c r="F103" s="333">
        <v>11989.297670063948</v>
      </c>
    </row>
    <row r="104" spans="2:6" x14ac:dyDescent="0.25">
      <c r="B104" s="126" t="s">
        <v>1059</v>
      </c>
      <c r="C104" s="219">
        <v>0.73668981481481488</v>
      </c>
      <c r="D104" s="219">
        <v>1.2366729452054794</v>
      </c>
      <c r="E104" s="223" t="s">
        <v>5</v>
      </c>
      <c r="F104" s="333">
        <v>41767.907645853615</v>
      </c>
    </row>
    <row r="105" spans="2:6" x14ac:dyDescent="0.25">
      <c r="B105" s="126" t="s">
        <v>1059</v>
      </c>
      <c r="C105" s="219">
        <v>1.2366898148148149</v>
      </c>
      <c r="D105" s="219">
        <v>1.8200062785388127</v>
      </c>
      <c r="E105" s="223" t="s">
        <v>6</v>
      </c>
      <c r="F105" s="333">
        <v>72027.929082555711</v>
      </c>
    </row>
    <row r="106" spans="2:6" x14ac:dyDescent="0.25">
      <c r="B106" s="126" t="s">
        <v>1059</v>
      </c>
      <c r="C106" s="219">
        <v>1.8200231481481484</v>
      </c>
      <c r="D106" s="219">
        <v>2.4033396118721462</v>
      </c>
      <c r="E106" s="223" t="s">
        <v>7</v>
      </c>
      <c r="F106" s="333">
        <v>107188.84284190547</v>
      </c>
    </row>
    <row r="107" spans="2:6" x14ac:dyDescent="0.25">
      <c r="B107" s="126" t="s">
        <v>1059</v>
      </c>
      <c r="C107" s="219">
        <v>2.4033564814814814</v>
      </c>
      <c r="D107" s="219">
        <v>2.9450062785388131</v>
      </c>
      <c r="E107" s="223" t="s">
        <v>8</v>
      </c>
      <c r="F107" s="333">
        <v>138709.14657204904</v>
      </c>
    </row>
    <row r="108" spans="2:6" x14ac:dyDescent="0.25">
      <c r="B108" s="160" t="s">
        <v>1059</v>
      </c>
      <c r="C108" s="220">
        <v>2.9450231481481484</v>
      </c>
      <c r="D108" s="220" t="s">
        <v>1647</v>
      </c>
      <c r="E108" s="226" t="s">
        <v>9</v>
      </c>
      <c r="F108" s="334" t="s">
        <v>2</v>
      </c>
    </row>
    <row r="109" spans="2:6" x14ac:dyDescent="0.25">
      <c r="B109" s="161" t="s">
        <v>1060</v>
      </c>
      <c r="C109" s="218">
        <v>1.1574074074074073E-5</v>
      </c>
      <c r="D109" s="218">
        <v>0.33071759259259259</v>
      </c>
      <c r="E109" s="228" t="s">
        <v>3</v>
      </c>
      <c r="F109" s="335" t="s">
        <v>3</v>
      </c>
    </row>
    <row r="110" spans="2:6" hidden="1" x14ac:dyDescent="0.25">
      <c r="B110" s="126" t="s">
        <v>1060</v>
      </c>
      <c r="C110" s="219"/>
      <c r="D110" s="219"/>
      <c r="E110" s="223"/>
      <c r="F110" s="333"/>
    </row>
    <row r="111" spans="2:6" hidden="1" x14ac:dyDescent="0.25">
      <c r="B111" s="126" t="s">
        <v>1060</v>
      </c>
      <c r="C111" s="219"/>
      <c r="D111" s="219"/>
      <c r="E111" s="223"/>
      <c r="F111" s="333"/>
    </row>
    <row r="112" spans="2:6" hidden="1" x14ac:dyDescent="0.25">
      <c r="B112" s="126" t="s">
        <v>1060</v>
      </c>
      <c r="C112" s="219"/>
      <c r="D112" s="219"/>
      <c r="E112" s="223"/>
      <c r="F112" s="333"/>
    </row>
    <row r="113" spans="2:6" hidden="1" x14ac:dyDescent="0.25">
      <c r="B113" s="126" t="s">
        <v>1060</v>
      </c>
      <c r="C113" s="219"/>
      <c r="D113" s="219"/>
      <c r="E113" s="223"/>
      <c r="F113" s="333"/>
    </row>
    <row r="114" spans="2:6" hidden="1" x14ac:dyDescent="0.25">
      <c r="B114" s="126" t="s">
        <v>1060</v>
      </c>
      <c r="C114" s="219"/>
      <c r="D114" s="219"/>
      <c r="E114" s="223"/>
      <c r="F114" s="333"/>
    </row>
    <row r="115" spans="2:6" x14ac:dyDescent="0.25">
      <c r="B115" s="160" t="s">
        <v>1060</v>
      </c>
      <c r="C115" s="220">
        <v>0.33072916666666669</v>
      </c>
      <c r="D115" s="220" t="s">
        <v>1647</v>
      </c>
      <c r="E115" s="226" t="s">
        <v>9</v>
      </c>
      <c r="F115" s="334" t="s">
        <v>2</v>
      </c>
    </row>
    <row r="116" spans="2:6" x14ac:dyDescent="0.25">
      <c r="B116" s="161" t="s">
        <v>1047</v>
      </c>
      <c r="C116" s="218">
        <v>1.1574074074074073E-5</v>
      </c>
      <c r="D116" s="218">
        <v>0.26040509259259259</v>
      </c>
      <c r="E116" s="228" t="s">
        <v>3</v>
      </c>
      <c r="F116" s="335" t="s">
        <v>3</v>
      </c>
    </row>
    <row r="117" spans="2:6" hidden="1" x14ac:dyDescent="0.25">
      <c r="B117" s="126" t="s">
        <v>1047</v>
      </c>
      <c r="C117" s="219"/>
      <c r="D117" s="219"/>
      <c r="E117" s="223"/>
      <c r="F117" s="333"/>
    </row>
    <row r="118" spans="2:6" hidden="1" x14ac:dyDescent="0.25">
      <c r="B118" s="126" t="s">
        <v>1047</v>
      </c>
      <c r="C118" s="219"/>
      <c r="D118" s="219"/>
      <c r="E118" s="223"/>
      <c r="F118" s="333"/>
    </row>
    <row r="119" spans="2:6" hidden="1" x14ac:dyDescent="0.25">
      <c r="B119" s="126" t="s">
        <v>1047</v>
      </c>
      <c r="C119" s="219"/>
      <c r="D119" s="219"/>
      <c r="E119" s="223"/>
      <c r="F119" s="333"/>
    </row>
    <row r="120" spans="2:6" hidden="1" x14ac:dyDescent="0.25">
      <c r="B120" s="126" t="s">
        <v>1047</v>
      </c>
      <c r="C120" s="219"/>
      <c r="D120" s="219"/>
      <c r="E120" s="223"/>
      <c r="F120" s="333"/>
    </row>
    <row r="121" spans="2:6" hidden="1" x14ac:dyDescent="0.25">
      <c r="B121" s="126" t="s">
        <v>1047</v>
      </c>
      <c r="C121" s="219"/>
      <c r="D121" s="219"/>
      <c r="E121" s="223"/>
      <c r="F121" s="333"/>
    </row>
    <row r="122" spans="2:6" x14ac:dyDescent="0.25">
      <c r="B122" s="160" t="s">
        <v>1047</v>
      </c>
      <c r="C122" s="220">
        <v>0.26041666666666669</v>
      </c>
      <c r="D122" s="220" t="s">
        <v>1647</v>
      </c>
      <c r="E122" s="226" t="s">
        <v>9</v>
      </c>
      <c r="F122" s="334" t="s">
        <v>2</v>
      </c>
    </row>
    <row r="123" spans="2:6" x14ac:dyDescent="0.25">
      <c r="B123" s="161" t="s">
        <v>1048</v>
      </c>
      <c r="C123" s="218">
        <v>1.1574074074074073E-5</v>
      </c>
      <c r="D123" s="218">
        <v>0.37498842592592596</v>
      </c>
      <c r="E123" s="228" t="s">
        <v>3</v>
      </c>
      <c r="F123" s="335" t="s">
        <v>3</v>
      </c>
    </row>
    <row r="124" spans="2:6" hidden="1" x14ac:dyDescent="0.25">
      <c r="B124" s="126" t="s">
        <v>1048</v>
      </c>
      <c r="C124" s="219"/>
      <c r="D124" s="219"/>
      <c r="E124" s="223"/>
      <c r="F124" s="333"/>
    </row>
    <row r="125" spans="2:6" hidden="1" x14ac:dyDescent="0.25">
      <c r="B125" s="126" t="s">
        <v>1048</v>
      </c>
      <c r="C125" s="219"/>
      <c r="D125" s="219"/>
      <c r="E125" s="223"/>
      <c r="F125" s="333"/>
    </row>
    <row r="126" spans="2:6" hidden="1" x14ac:dyDescent="0.25">
      <c r="B126" s="126" t="s">
        <v>1048</v>
      </c>
      <c r="C126" s="219"/>
      <c r="D126" s="219"/>
      <c r="E126" s="223"/>
      <c r="F126" s="333"/>
    </row>
    <row r="127" spans="2:6" hidden="1" x14ac:dyDescent="0.25">
      <c r="B127" s="126" t="s">
        <v>1048</v>
      </c>
      <c r="C127" s="219"/>
      <c r="D127" s="219"/>
      <c r="E127" s="223"/>
      <c r="F127" s="333"/>
    </row>
    <row r="128" spans="2:6" hidden="1" x14ac:dyDescent="0.25">
      <c r="B128" s="126" t="s">
        <v>1048</v>
      </c>
      <c r="C128" s="219"/>
      <c r="D128" s="219"/>
      <c r="E128" s="223"/>
      <c r="F128" s="333"/>
    </row>
    <row r="129" spans="2:6" x14ac:dyDescent="0.25">
      <c r="B129" s="160" t="s">
        <v>1048</v>
      </c>
      <c r="C129" s="220">
        <v>0.375</v>
      </c>
      <c r="D129" s="220" t="s">
        <v>1647</v>
      </c>
      <c r="E129" s="226" t="s">
        <v>9</v>
      </c>
      <c r="F129" s="334" t="s">
        <v>2</v>
      </c>
    </row>
    <row r="130" spans="2:6" x14ac:dyDescent="0.25">
      <c r="B130" s="161" t="s">
        <v>1641</v>
      </c>
      <c r="C130" s="218">
        <v>1.1574074074074073E-5</v>
      </c>
      <c r="D130" s="221">
        <v>0.26040509259259259</v>
      </c>
      <c r="E130" s="228" t="s">
        <v>3</v>
      </c>
      <c r="F130" s="335" t="s">
        <v>3</v>
      </c>
    </row>
    <row r="131" spans="2:6" hidden="1" x14ac:dyDescent="0.25">
      <c r="B131" s="126" t="s">
        <v>1641</v>
      </c>
      <c r="C131" s="216"/>
      <c r="D131" s="216"/>
      <c r="E131" s="223"/>
      <c r="F131" s="333"/>
    </row>
    <row r="132" spans="2:6" hidden="1" x14ac:dyDescent="0.25">
      <c r="B132" s="126" t="s">
        <v>1641</v>
      </c>
      <c r="C132" s="216"/>
      <c r="D132" s="216"/>
      <c r="E132" s="223"/>
      <c r="F132" s="333"/>
    </row>
    <row r="133" spans="2:6" hidden="1" x14ac:dyDescent="0.25">
      <c r="B133" s="126" t="s">
        <v>1641</v>
      </c>
      <c r="C133" s="216"/>
      <c r="D133" s="216"/>
      <c r="E133" s="223"/>
      <c r="F133" s="333"/>
    </row>
    <row r="134" spans="2:6" hidden="1" x14ac:dyDescent="0.25">
      <c r="B134" s="126" t="s">
        <v>1641</v>
      </c>
      <c r="C134" s="216"/>
      <c r="D134" s="216"/>
      <c r="E134" s="223"/>
      <c r="F134" s="333"/>
    </row>
    <row r="135" spans="2:6" hidden="1" x14ac:dyDescent="0.25">
      <c r="B135" s="126" t="s">
        <v>1641</v>
      </c>
      <c r="C135" s="216"/>
      <c r="D135" s="216"/>
      <c r="E135" s="223"/>
      <c r="F135" s="333"/>
    </row>
    <row r="136" spans="2:6" x14ac:dyDescent="0.25">
      <c r="B136" s="160" t="s">
        <v>1641</v>
      </c>
      <c r="C136" s="222">
        <v>0.26041666666666669</v>
      </c>
      <c r="D136" s="220" t="s">
        <v>1647</v>
      </c>
      <c r="E136" s="226" t="s">
        <v>9</v>
      </c>
      <c r="F136" s="334" t="s">
        <v>2</v>
      </c>
    </row>
    <row r="137" spans="2:6" x14ac:dyDescent="0.25">
      <c r="B137" s="161" t="s">
        <v>1642</v>
      </c>
      <c r="C137" s="218">
        <v>1.1574074074074073E-5</v>
      </c>
      <c r="D137" s="218">
        <v>0.37498842592592596</v>
      </c>
      <c r="E137" s="228" t="s">
        <v>3</v>
      </c>
      <c r="F137" s="335" t="s">
        <v>3</v>
      </c>
    </row>
    <row r="138" spans="2:6" hidden="1" x14ac:dyDescent="0.25">
      <c r="B138" s="126" t="s">
        <v>1642</v>
      </c>
      <c r="C138" s="216"/>
      <c r="D138" s="216"/>
      <c r="E138" s="223"/>
      <c r="F138" s="333"/>
    </row>
    <row r="139" spans="2:6" hidden="1" x14ac:dyDescent="0.25">
      <c r="B139" s="126" t="s">
        <v>1642</v>
      </c>
      <c r="C139" s="216"/>
      <c r="D139" s="216"/>
      <c r="E139" s="223"/>
      <c r="F139" s="333"/>
    </row>
    <row r="140" spans="2:6" hidden="1" x14ac:dyDescent="0.25">
      <c r="B140" s="126" t="s">
        <v>1642</v>
      </c>
      <c r="C140" s="216"/>
      <c r="D140" s="216"/>
      <c r="E140" s="223"/>
      <c r="F140" s="333"/>
    </row>
    <row r="141" spans="2:6" hidden="1" x14ac:dyDescent="0.25">
      <c r="B141" s="126" t="s">
        <v>1642</v>
      </c>
      <c r="C141" s="216"/>
      <c r="D141" s="216"/>
      <c r="E141" s="223"/>
      <c r="F141" s="333"/>
    </row>
    <row r="142" spans="2:6" hidden="1" x14ac:dyDescent="0.25">
      <c r="B142" s="126" t="s">
        <v>1642</v>
      </c>
      <c r="C142" s="216"/>
      <c r="D142" s="216"/>
      <c r="E142" s="223"/>
      <c r="F142" s="333"/>
    </row>
    <row r="143" spans="2:6" x14ac:dyDescent="0.25">
      <c r="B143" s="126" t="s">
        <v>1642</v>
      </c>
      <c r="C143" s="216">
        <v>0.375</v>
      </c>
      <c r="D143" s="220" t="s">
        <v>1647</v>
      </c>
      <c r="E143" s="223" t="s">
        <v>9</v>
      </c>
      <c r="F143" s="333" t="s">
        <v>2</v>
      </c>
    </row>
    <row r="144" spans="2:6" x14ac:dyDescent="0.25"/>
    <row r="145" x14ac:dyDescent="0.25"/>
    <row r="146" x14ac:dyDescent="0.25"/>
  </sheetData>
  <sheetProtection algorithmName="SHA-512" hashValue="MLgONQ2mpeh96URML/9cfwxG3NtMiQfnxAa1G/jSHDlxgasDqptJp+/viKqswbW7i/pQjtatIVxLEXdgKjsPig==" saltValue="L28Jzg/pwpzMq//XMwtw/Q==" spinCount="100000" sheet="1" objects="1" scenarios="1"/>
  <mergeCells count="1">
    <mergeCell ref="B22:F22"/>
  </mergeCells>
  <conditionalFormatting sqref="C39:D44 C45">
    <cfRule type="cellIs" dxfId="17" priority="18" operator="equal">
      <formula>"xx"</formula>
    </cfRule>
  </conditionalFormatting>
  <conditionalFormatting sqref="E74">
    <cfRule type="cellIs" dxfId="16" priority="10" operator="equal">
      <formula>"xx"</formula>
    </cfRule>
  </conditionalFormatting>
  <conditionalFormatting sqref="E81">
    <cfRule type="cellIs" dxfId="15" priority="9" operator="equal">
      <formula>"xx"</formula>
    </cfRule>
  </conditionalFormatting>
  <conditionalFormatting sqref="E53:F53">
    <cfRule type="cellIs" dxfId="14" priority="13" operator="equal">
      <formula>"xx"</formula>
    </cfRule>
  </conditionalFormatting>
  <conditionalFormatting sqref="E60:F60">
    <cfRule type="cellIs" dxfId="13" priority="12" operator="equal">
      <formula>"xx"</formula>
    </cfRule>
  </conditionalFormatting>
  <conditionalFormatting sqref="E67:F67">
    <cfRule type="cellIs" dxfId="12" priority="11" operator="equal">
      <formula>"xx"</formula>
    </cfRule>
  </conditionalFormatting>
  <conditionalFormatting sqref="E88:F88">
    <cfRule type="cellIs" dxfId="11" priority="8" operator="equal">
      <formula>"xx"</formula>
    </cfRule>
  </conditionalFormatting>
  <conditionalFormatting sqref="E95:F95">
    <cfRule type="cellIs" dxfId="10" priority="7" operator="equal">
      <formula>"xx"</formula>
    </cfRule>
  </conditionalFormatting>
  <conditionalFormatting sqref="E102:F102">
    <cfRule type="cellIs" dxfId="9" priority="6" operator="equal">
      <formula>"xx"</formula>
    </cfRule>
  </conditionalFormatting>
  <conditionalFormatting sqref="E109:F109">
    <cfRule type="cellIs" dxfId="8" priority="5" operator="equal">
      <formula>"xx"</formula>
    </cfRule>
  </conditionalFormatting>
  <conditionalFormatting sqref="E116:F116">
    <cfRule type="cellIs" dxfId="7" priority="4" operator="equal">
      <formula>"xx"</formula>
    </cfRule>
  </conditionalFormatting>
  <conditionalFormatting sqref="E123:F123">
    <cfRule type="cellIs" dxfId="6" priority="3" operator="equal">
      <formula>"xx"</formula>
    </cfRule>
  </conditionalFormatting>
  <conditionalFormatting sqref="E130:F130">
    <cfRule type="cellIs" dxfId="5" priority="1" operator="equal">
      <formula>"xx"</formula>
    </cfRule>
  </conditionalFormatting>
  <conditionalFormatting sqref="E137:F137">
    <cfRule type="cellIs" dxfId="4" priority="2" operator="equal">
      <formula>"xx"</formula>
    </cfRule>
  </conditionalFormatting>
  <conditionalFormatting sqref="E46:G46">
    <cfRule type="cellIs" dxfId="3" priority="14" operator="equal">
      <formula>"xx"</formula>
    </cfRule>
  </conditionalFormatting>
  <conditionalFormatting sqref="E24:H24">
    <cfRule type="cellIs" dxfId="2" priority="17" operator="equal">
      <formula>"xx"</formula>
    </cfRule>
  </conditionalFormatting>
  <conditionalFormatting sqref="E32:H32">
    <cfRule type="cellIs" dxfId="1" priority="16" operator="equal">
      <formula>"xx"</formula>
    </cfRule>
  </conditionalFormatting>
  <conditionalFormatting sqref="E39:H39">
    <cfRule type="cellIs" dxfId="0" priority="15" operator="equal">
      <formula>"xx"</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ba038740-69da-4beb-9424-6f16293a6780">Concept</Status>
    <TaxCatchAll xmlns="ba038740-69da-4beb-9424-6f16293a6780" xsi:nil="true"/>
    <KeepOriginal xmlns="ba038740-69da-4beb-9424-6f16293a6780">false</KeepOriginal>
    <TaxKeywordTaxHTField xmlns="ba038740-69da-4beb-9424-6f16293a6780">
      <Terms xmlns="http://schemas.microsoft.com/office/infopath/2007/PartnerControls"/>
    </TaxKeywordTaxHTField>
    <Thema xmlns="ba038740-69da-4beb-9424-6f16293a6780">ZNplein</Thema>
    <Kenmerk xmlns="ba038740-69da-4beb-9424-6f16293a6780">ZN-23-020492</Kenmerk>
    <Volgorde xmlns="ba038740-69da-4beb-9424-6f16293a6780" xsi:nil="true"/>
    <Nummering xmlns="ba038740-69da-4beb-9424-6f16293a678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10ecc099-e8a5-4140-8f9a-d8cbcdd4e3a1" ContentTypeId="0x0101003D93667884C3D9499D848086F524FF79" PreviousValue="false"/>
</file>

<file path=customXml/item4.xml><?xml version="1.0" encoding="utf-8"?>
<ct:contentTypeSchema xmlns:ct="http://schemas.microsoft.com/office/2006/metadata/contentType" xmlns:ma="http://schemas.microsoft.com/office/2006/metadata/properties/metaAttributes" ct:_="" ma:_="" ma:contentTypeName="ZNDocument" ma:contentTypeID="0x0101003D93667884C3D9499D848086F524FF7900E9DABC58CA8BFF4E9FE980C6768A14D8" ma:contentTypeVersion="15" ma:contentTypeDescription="" ma:contentTypeScope="" ma:versionID="2609ff440bc7a10c0a58f31ec7721977">
  <xsd:schema xmlns:xsd="http://www.w3.org/2001/XMLSchema" xmlns:xs="http://www.w3.org/2001/XMLSchema" xmlns:p="http://schemas.microsoft.com/office/2006/metadata/properties" xmlns:ns3="ba038740-69da-4beb-9424-6f16293a6780" targetNamespace="http://schemas.microsoft.com/office/2006/metadata/properties" ma:root="true" ma:fieldsID="7bce31835b4c489698a88f0e48829c2b" ns3:_="">
    <xsd:import namespace="ba038740-69da-4beb-9424-6f16293a6780"/>
    <xsd:element name="properties">
      <xsd:complexType>
        <xsd:sequence>
          <xsd:element name="documentManagement">
            <xsd:complexType>
              <xsd:all>
                <xsd:element ref="ns3:TaxKeywordTaxHTField" minOccurs="0"/>
                <xsd:element ref="ns3:TaxCatchAll" minOccurs="0"/>
                <xsd:element ref="ns3:TaxCatchAllLabel" minOccurs="0"/>
                <xsd:element ref="ns3:Kenmerk" minOccurs="0"/>
                <xsd:element ref="ns3:Status" minOccurs="0"/>
                <xsd:element ref="ns3:Thema" minOccurs="0"/>
                <xsd:element ref="ns3:KeepOriginal" minOccurs="0"/>
                <xsd:element ref="ns3:Volgorde" minOccurs="0"/>
                <xsd:element ref="ns3:Nummer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38740-69da-4beb-9424-6f16293a6780"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Trefwoorden" ma:fieldId="{23f27201-bee3-471e-b2e7-b64fd8b7ca38}" ma:taxonomyMulti="true" ma:sspId="10ecc099-e8a5-4140-8f9a-d8cbcdd4e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083c1e9-9050-4503-84d7-aa50e1ce5b7f}" ma:internalName="TaxCatchAll" ma:showField="CatchAllData"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083c1e9-9050-4503-84d7-aa50e1ce5b7f}" ma:internalName="TaxCatchAllLabel" ma:readOnly="true" ma:showField="CatchAllDataLabel"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Kenmerk" ma:index="13" nillable="true" ma:displayName="Kenmerk" ma:default="" ma:internalName="Kenmerk">
      <xsd:simpleType>
        <xsd:restriction base="dms:Text">
          <xsd:maxLength value="255"/>
        </xsd:restriction>
      </xsd:simpleType>
    </xsd:element>
    <xsd:element name="Status" ma:index="14" nillable="true" ma:displayName="Status" ma:default="Concept" ma:format="Dropdown" ma:internalName="Status">
      <xsd:simpleType>
        <xsd:restriction base="dms:Choice">
          <xsd:enumeration value="Concept"/>
          <xsd:enumeration value="Gepubliceerd"/>
        </xsd:restriction>
      </xsd:simpleType>
    </xsd:element>
    <xsd:element name="Thema" ma:index="15" nillable="true" ma:displayName="Thema" ma:default="" ma:internalName="Thema">
      <xsd:simpleType>
        <xsd:restriction base="dms:Text">
          <xsd:maxLength value="255"/>
        </xsd:restriction>
      </xsd:simpleType>
    </xsd:element>
    <xsd:element name="KeepOriginal" ma:index="16" nillable="true" ma:displayName="Behoud origineel" ma:default="0" ma:internalName="KeepOriginal">
      <xsd:simpleType>
        <xsd:restriction base="dms:Boolean"/>
      </xsd:simpleType>
    </xsd:element>
    <xsd:element name="Volgorde" ma:index="17" nillable="true" ma:displayName="Weergavevolgorde" ma:internalName="Volgorde" ma:percentage="FALSE">
      <xsd:simpleType>
        <xsd:restriction base="dms:Number">
          <xsd:minInclusive value="1"/>
        </xsd:restriction>
      </xsd:simpleType>
    </xsd:element>
    <xsd:element name="Nummering" ma:index="18" nillable="true" ma:displayName="Nummering" ma:default="" ma:internalName="Nummer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ma:index="8" ma:displayName="Categorie"/>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460131-C1F3-461A-A22D-231B56926F01}">
  <ds:schemaRefs>
    <ds:schemaRef ds:uri="http://schemas.microsoft.com/office/2006/metadata/properties"/>
    <ds:schemaRef ds:uri="http://schemas.microsoft.com/office/infopath/2007/PartnerControls"/>
    <ds:schemaRef ds:uri="ba038740-69da-4beb-9424-6f16293a6780"/>
  </ds:schemaRefs>
</ds:datastoreItem>
</file>

<file path=customXml/itemProps2.xml><?xml version="1.0" encoding="utf-8"?>
<ds:datastoreItem xmlns:ds="http://schemas.openxmlformats.org/officeDocument/2006/customXml" ds:itemID="{73D8EEF0-B21F-48F5-9AF2-0FD1E1D5BF03}">
  <ds:schemaRefs>
    <ds:schemaRef ds:uri="http://schemas.microsoft.com/sharepoint/v3/contenttype/forms"/>
  </ds:schemaRefs>
</ds:datastoreItem>
</file>

<file path=customXml/itemProps3.xml><?xml version="1.0" encoding="utf-8"?>
<ds:datastoreItem xmlns:ds="http://schemas.openxmlformats.org/officeDocument/2006/customXml" ds:itemID="{FC706169-6B79-431B-B52D-7A6A9AA9360D}">
  <ds:schemaRefs>
    <ds:schemaRef ds:uri="Microsoft.SharePoint.Taxonomy.ContentTypeSync"/>
  </ds:schemaRefs>
</ds:datastoreItem>
</file>

<file path=customXml/itemProps4.xml><?xml version="1.0" encoding="utf-8"?>
<ds:datastoreItem xmlns:ds="http://schemas.openxmlformats.org/officeDocument/2006/customXml" ds:itemID="{79A3B413-071C-4D86-8DC8-2C7CE9756F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38740-69da-4beb-9424-6f16293a67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Handleiding</vt:lpstr>
      <vt:lpstr>Voorblad</vt:lpstr>
      <vt:lpstr>Clientgegevens</vt:lpstr>
      <vt:lpstr>Aanvraag individueel</vt:lpstr>
      <vt:lpstr>Overzicht individueel </vt:lpstr>
      <vt:lpstr>Aanvraag-overzicht groep</vt:lpstr>
      <vt:lpstr>Verhuisformulier</vt:lpstr>
      <vt:lpstr>Data en informatie</vt:lpstr>
      <vt:lpstr>Totaal overzicht meerzorg</vt:lpstr>
      <vt:lpstr>Versiebeheer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Aanvraag formulier meerzorg (Rekentool) 2024</dc:title>
  <dc:creator>Broekhoven, J.C.J. van (Gertjan)</dc:creator>
  <cp:lastModifiedBy>Bertus Ruwen (WG)</cp:lastModifiedBy>
  <dcterms:created xsi:type="dcterms:W3CDTF">2022-02-22T11:08:16Z</dcterms:created>
  <dcterms:modified xsi:type="dcterms:W3CDTF">2024-10-16T07:36:37Z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45bac7-d74d-45de-ad3c-2a3094df9ba8_Enabled">
    <vt:lpwstr>true</vt:lpwstr>
  </property>
  <property fmtid="{D5CDD505-2E9C-101B-9397-08002B2CF9AE}" pid="3" name="MSIP_Label_8e45bac7-d74d-45de-ad3c-2a3094df9ba8_SetDate">
    <vt:lpwstr>2022-02-22T11:08:16Z</vt:lpwstr>
  </property>
  <property fmtid="{D5CDD505-2E9C-101B-9397-08002B2CF9AE}" pid="4" name="MSIP_Label_8e45bac7-d74d-45de-ad3c-2a3094df9ba8_Method">
    <vt:lpwstr>Standard</vt:lpwstr>
  </property>
  <property fmtid="{D5CDD505-2E9C-101B-9397-08002B2CF9AE}" pid="5" name="MSIP_Label_8e45bac7-d74d-45de-ad3c-2a3094df9ba8_Name">
    <vt:lpwstr>8e45bac7-d74d-45de-ad3c-2a3094df9ba8</vt:lpwstr>
  </property>
  <property fmtid="{D5CDD505-2E9C-101B-9397-08002B2CF9AE}" pid="6" name="MSIP_Label_8e45bac7-d74d-45de-ad3c-2a3094df9ba8_SiteId">
    <vt:lpwstr>397961b4-4a6f-4301-9720-8de4ac6d75f3</vt:lpwstr>
  </property>
  <property fmtid="{D5CDD505-2E9C-101B-9397-08002B2CF9AE}" pid="7" name="MSIP_Label_8e45bac7-d74d-45de-ad3c-2a3094df9ba8_ActionId">
    <vt:lpwstr>f31cc275-472b-4ddc-876c-17940fb1b5ca</vt:lpwstr>
  </property>
  <property fmtid="{D5CDD505-2E9C-101B-9397-08002B2CF9AE}" pid="8" name="MSIP_Label_8e45bac7-d74d-45de-ad3c-2a3094df9ba8_ContentBits">
    <vt:lpwstr>0</vt:lpwstr>
  </property>
  <property fmtid="{D5CDD505-2E9C-101B-9397-08002B2CF9AE}" pid="9" name="MSIP_Label_dc51b40b-b0d3-4674-939c-d9f10b9a3b25_Enabled">
    <vt:lpwstr>true</vt:lpwstr>
  </property>
  <property fmtid="{D5CDD505-2E9C-101B-9397-08002B2CF9AE}" pid="10" name="MSIP_Label_dc51b40b-b0d3-4674-939c-d9f10b9a3b25_SetDate">
    <vt:lpwstr>2022-02-28T15:36:42Z</vt:lpwstr>
  </property>
  <property fmtid="{D5CDD505-2E9C-101B-9397-08002B2CF9AE}" pid="11" name="MSIP_Label_dc51b40b-b0d3-4674-939c-d9f10b9a3b25_Method">
    <vt:lpwstr>Standard</vt:lpwstr>
  </property>
  <property fmtid="{D5CDD505-2E9C-101B-9397-08002B2CF9AE}" pid="12" name="MSIP_Label_dc51b40b-b0d3-4674-939c-d9f10b9a3b25_Name">
    <vt:lpwstr>Bedrijfsintern</vt:lpwstr>
  </property>
  <property fmtid="{D5CDD505-2E9C-101B-9397-08002B2CF9AE}" pid="13" name="MSIP_Label_dc51b40b-b0d3-4674-939c-d9f10b9a3b25_SiteId">
    <vt:lpwstr>c37ef212-d4a3-44b6-92df-0d1dff85604f</vt:lpwstr>
  </property>
  <property fmtid="{D5CDD505-2E9C-101B-9397-08002B2CF9AE}" pid="14" name="MSIP_Label_dc51b40b-b0d3-4674-939c-d9f10b9a3b25_ActionId">
    <vt:lpwstr>4f8bdef6-0372-4bac-ac79-e6c37c571a46</vt:lpwstr>
  </property>
  <property fmtid="{D5CDD505-2E9C-101B-9397-08002B2CF9AE}" pid="15" name="MSIP_Label_dc51b40b-b0d3-4674-939c-d9f10b9a3b25_ContentBits">
    <vt:lpwstr>0</vt:lpwstr>
  </property>
  <property fmtid="{D5CDD505-2E9C-101B-9397-08002B2CF9AE}" pid="16" name="TaxKeyword">
    <vt:lpwstr/>
  </property>
  <property fmtid="{D5CDD505-2E9C-101B-9397-08002B2CF9AE}" pid="17" name="MediaServiceImageTags">
    <vt:lpwstr/>
  </property>
  <property fmtid="{D5CDD505-2E9C-101B-9397-08002B2CF9AE}" pid="18" name="ContentTypeId">
    <vt:lpwstr>0x0101003D93667884C3D9499D848086F524FF7900E9DABC58CA8BFF4E9FE980C6768A14D8</vt:lpwstr>
  </property>
  <property fmtid="{D5CDD505-2E9C-101B-9397-08002B2CF9AE}" pid="19" name="lcf76f155ced4ddcb4097134ff3c332f">
    <vt:lpwstr/>
  </property>
</Properties>
</file>